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6610" windowHeight="7750" tabRatio="723" activeTab="1"/>
  </bookViews>
  <sheets>
    <sheet name="Титул_Навч_план" sheetId="79" r:id="rId1"/>
    <sheet name="Форма_Навч_плана" sheetId="81" r:id="rId2"/>
  </sheets>
  <definedNames>
    <definedName name="Dekan">Форма_Навч_плана!$CZ$93</definedName>
    <definedName name="DenZao">Титул_Навч_план!$J$19</definedName>
    <definedName name="FakT">Форма_Навч_плана!$BV$93:$CY$93</definedName>
    <definedName name="Galuz">Титул_Навч_план!$J$12</definedName>
    <definedName name="KafA">Форма_Навч_плана!$C$93</definedName>
    <definedName name="KafGarant">Форма_Навч_плана!$AW$93</definedName>
    <definedName name="KafPers">Форма_Навч_плана!$E$93</definedName>
    <definedName name="Line">Форма_Навч_плана!$A$9:$DE$9</definedName>
    <definedName name="OKR">Титул_Навч_план!$B$5</definedName>
    <definedName name="Osnova">Титул_Навч_план!$AN$19</definedName>
    <definedName name="OsvProg">Титул_Навч_план!$T$10</definedName>
    <definedName name="Period">Титул_Навч_план!$AN$17</definedName>
    <definedName name="Potok">Титул_Навч_план!$AQ$10</definedName>
    <definedName name="Prk">Титул_Навч_план!$Y$41:$AM$46</definedName>
    <definedName name="Qv">Титул_Навч_план!$AN$12</definedName>
    <definedName name="Semestr1">Форма_Навч_плана!$AC$5</definedName>
    <definedName name="Semestr2">Форма_Навч_плана!$AM$5</definedName>
    <definedName name="Semestr3">Форма_Навч_плана!$AW$5</definedName>
    <definedName name="Semestr4">Форма_Навч_плана!$BG$5</definedName>
    <definedName name="Semestr5">Форма_Навч_плана!$BQ$5</definedName>
    <definedName name="Semestr6">Форма_Навч_плана!$CA$5</definedName>
    <definedName name="Semestr7">Форма_Навч_плана!$CK$5</definedName>
    <definedName name="Semestr8">Форма_Навч_плана!$CU$5</definedName>
    <definedName name="Spc">Титул_Навч_план!$J$14</definedName>
    <definedName name="Spz">Титул_Навч_план!$J$16</definedName>
    <definedName name="Uch">Титул_Навч_план!$B$4</definedName>
  </definedNames>
  <calcPr calcId="125725"/>
  <webPublishing targetScreenSize="1024x768" codePage="1251"/>
</workbook>
</file>

<file path=xl/calcChain.xml><?xml version="1.0" encoding="utf-8"?>
<calcChain xmlns="http://schemas.openxmlformats.org/spreadsheetml/2006/main">
  <c r="C36" i="79"/>
  <c r="M44" l="1"/>
  <c r="M43"/>
  <c r="M42"/>
  <c r="M41"/>
  <c r="AN17" l="1"/>
  <c r="BA41" l="1"/>
  <c r="U8"/>
  <c r="AI37"/>
  <c r="T37"/>
  <c r="O43"/>
  <c r="J43"/>
  <c r="R43"/>
  <c r="D41"/>
  <c r="G41"/>
  <c r="J41"/>
  <c r="O41"/>
  <c r="R41"/>
  <c r="R44"/>
  <c r="R42"/>
  <c r="O44"/>
  <c r="O42"/>
  <c r="J44"/>
  <c r="J42"/>
  <c r="G44"/>
  <c r="G43"/>
  <c r="G42"/>
  <c r="D44"/>
  <c r="D43"/>
  <c r="D42"/>
  <c r="T42" s="1"/>
  <c r="AN6"/>
  <c r="C25"/>
  <c r="D25" s="1"/>
  <c r="E25" s="1"/>
  <c r="C26" s="1"/>
  <c r="CK80" i="81"/>
  <c r="BQ80"/>
  <c r="AW80"/>
  <c r="AC80"/>
  <c r="AD74"/>
  <c r="AD75" s="1"/>
  <c r="AE74"/>
  <c r="AF74"/>
  <c r="AG74"/>
  <c r="AH74"/>
  <c r="AI74"/>
  <c r="AJ74"/>
  <c r="AC87" s="1"/>
  <c r="AK74"/>
  <c r="AK75" s="1"/>
  <c r="AL74"/>
  <c r="AM74"/>
  <c r="AM82" s="1"/>
  <c r="AN74"/>
  <c r="AN75" s="1"/>
  <c r="AO74"/>
  <c r="AP74"/>
  <c r="AQ74"/>
  <c r="AR74"/>
  <c r="AS74"/>
  <c r="AT74"/>
  <c r="AM87" s="1"/>
  <c r="AU74"/>
  <c r="AU75" s="1"/>
  <c r="AV74"/>
  <c r="AW74"/>
  <c r="AW82" s="1"/>
  <c r="AX74"/>
  <c r="AX75" s="1"/>
  <c r="AW83" s="1"/>
  <c r="AY74"/>
  <c r="AZ74"/>
  <c r="BA74"/>
  <c r="BB74"/>
  <c r="BC74"/>
  <c r="BD74"/>
  <c r="AW87" s="1"/>
  <c r="BE74"/>
  <c r="BE75" s="1"/>
  <c r="BF74"/>
  <c r="BG74"/>
  <c r="BG82" s="1"/>
  <c r="BH74"/>
  <c r="BH75" s="1"/>
  <c r="BI74"/>
  <c r="BJ74"/>
  <c r="BK74"/>
  <c r="BL74"/>
  <c r="BM74"/>
  <c r="BN74"/>
  <c r="BG87" s="1"/>
  <c r="BO74"/>
  <c r="BO75" s="1"/>
  <c r="BP74"/>
  <c r="BQ74"/>
  <c r="BQ82" s="1"/>
  <c r="BR74"/>
  <c r="BR75" s="1"/>
  <c r="BS74"/>
  <c r="BT74"/>
  <c r="BU74"/>
  <c r="BV74"/>
  <c r="BW74"/>
  <c r="BX74"/>
  <c r="BQ87" s="1"/>
  <c r="BY74"/>
  <c r="BY75" s="1"/>
  <c r="BZ74"/>
  <c r="CA74"/>
  <c r="CA82" s="1"/>
  <c r="CB74"/>
  <c r="CB75" s="1"/>
  <c r="CC74"/>
  <c r="CD74"/>
  <c r="CE74"/>
  <c r="CF74"/>
  <c r="CG74"/>
  <c r="CH74"/>
  <c r="CA87" s="1"/>
  <c r="CI74"/>
  <c r="CI75" s="1"/>
  <c r="CJ74"/>
  <c r="CK74"/>
  <c r="CK82" s="1"/>
  <c r="CL74"/>
  <c r="CL75" s="1"/>
  <c r="CM74"/>
  <c r="CN74"/>
  <c r="CO74"/>
  <c r="CP74"/>
  <c r="CQ74"/>
  <c r="CR74"/>
  <c r="CK87" s="1"/>
  <c r="CS74"/>
  <c r="CS75"/>
  <c r="CT74"/>
  <c r="CU74"/>
  <c r="CU82" s="1"/>
  <c r="CV74"/>
  <c r="CV75" s="1"/>
  <c r="CU78" s="1"/>
  <c r="CW74"/>
  <c r="CX74"/>
  <c r="CY74"/>
  <c r="CZ74"/>
  <c r="DA74"/>
  <c r="DB74"/>
  <c r="CU87" s="1"/>
  <c r="DC74"/>
  <c r="DC75" s="1"/>
  <c r="DD74"/>
  <c r="CU89"/>
  <c r="CK89"/>
  <c r="CA89"/>
  <c r="BQ89"/>
  <c r="BG89"/>
  <c r="AW89"/>
  <c r="AM89"/>
  <c r="AC89"/>
  <c r="CU88"/>
  <c r="CU86"/>
  <c r="CU85"/>
  <c r="CK88"/>
  <c r="CK86"/>
  <c r="CK85"/>
  <c r="CA88"/>
  <c r="CA86"/>
  <c r="CA85"/>
  <c r="BQ88"/>
  <c r="BQ86"/>
  <c r="BQ85"/>
  <c r="BG88"/>
  <c r="BG86"/>
  <c r="BG85"/>
  <c r="AW88"/>
  <c r="AW86"/>
  <c r="AW85"/>
  <c r="AM88"/>
  <c r="AM86"/>
  <c r="AM85"/>
  <c r="AC88"/>
  <c r="AC86"/>
  <c r="AC85"/>
  <c r="N74"/>
  <c r="N86" s="1"/>
  <c r="H74"/>
  <c r="H88" s="1"/>
  <c r="AC74"/>
  <c r="AC82" s="1"/>
  <c r="K74"/>
  <c r="K85"/>
  <c r="E74"/>
  <c r="E89" s="1"/>
  <c r="CA81" l="1"/>
  <c r="CU81"/>
  <c r="CU75"/>
  <c r="CU84" s="1"/>
  <c r="AM81"/>
  <c r="AW81"/>
  <c r="AC81"/>
  <c r="AC75"/>
  <c r="AC84" s="1"/>
  <c r="BG81"/>
  <c r="J45" i="79"/>
  <c r="CK75" i="81"/>
  <c r="CK84" s="1"/>
  <c r="CK81"/>
  <c r="T44" i="79"/>
  <c r="AW78" i="81"/>
  <c r="BQ79"/>
  <c r="AC83"/>
  <c r="AC78"/>
  <c r="AW75"/>
  <c r="AW84" s="1"/>
  <c r="CK79"/>
  <c r="CA75"/>
  <c r="CA84" s="1"/>
  <c r="BQ75"/>
  <c r="BQ84" s="1"/>
  <c r="AW79"/>
  <c r="AC79"/>
  <c r="R45" i="79"/>
  <c r="M45"/>
  <c r="G45"/>
  <c r="T43"/>
  <c r="O45"/>
  <c r="T41"/>
  <c r="D45"/>
  <c r="CK78" i="81"/>
  <c r="CK83"/>
  <c r="CA78"/>
  <c r="CA83"/>
  <c r="BQ78"/>
  <c r="BQ83"/>
  <c r="BG83"/>
  <c r="BG78"/>
  <c r="AM78"/>
  <c r="AM83"/>
  <c r="CU83"/>
  <c r="BQ81"/>
  <c r="Q87"/>
  <c r="BG75"/>
  <c r="BG84" s="1"/>
  <c r="AM75"/>
  <c r="AM84" s="1"/>
  <c r="C27" i="79"/>
  <c r="D26" s="1"/>
  <c r="D27" s="1"/>
  <c r="AW77" i="81" l="1"/>
  <c r="BQ77"/>
  <c r="AC77"/>
  <c r="CK77"/>
  <c r="C29" i="79"/>
  <c r="T45"/>
  <c r="E26"/>
  <c r="D29"/>
  <c r="E27" l="1"/>
  <c r="F26" s="1"/>
  <c r="E29" l="1"/>
  <c r="F27"/>
  <c r="G26" s="1"/>
  <c r="F29"/>
  <c r="G27" l="1"/>
  <c r="H26" s="1"/>
  <c r="G29" l="1"/>
  <c r="H27"/>
  <c r="I26" s="1"/>
  <c r="H29"/>
  <c r="I27" l="1"/>
  <c r="J26" s="1"/>
  <c r="I29" l="1"/>
  <c r="J27"/>
  <c r="K26" s="1"/>
  <c r="J29" l="1"/>
  <c r="K27"/>
  <c r="L26" s="1"/>
  <c r="K29" l="1"/>
  <c r="L27"/>
  <c r="M26" s="1"/>
  <c r="L29" l="1"/>
  <c r="M27"/>
  <c r="N26" s="1"/>
  <c r="M29" l="1"/>
  <c r="N27"/>
  <c r="O26" s="1"/>
  <c r="N29"/>
  <c r="O27" l="1"/>
  <c r="P26" s="1"/>
  <c r="O29" l="1"/>
  <c r="P27"/>
  <c r="Q26" s="1"/>
  <c r="P29"/>
  <c r="Q27" l="1"/>
  <c r="R26" s="1"/>
  <c r="Q29" l="1"/>
  <c r="R27"/>
  <c r="S26" s="1"/>
  <c r="R29" l="1"/>
  <c r="S27"/>
  <c r="T26" s="1"/>
  <c r="S29" l="1"/>
  <c r="T27"/>
  <c r="U26" s="1"/>
  <c r="T29" l="1"/>
  <c r="U27"/>
  <c r="V26" s="1"/>
  <c r="U29"/>
  <c r="V27" l="1"/>
  <c r="W26" s="1"/>
  <c r="V29" l="1"/>
  <c r="W27"/>
  <c r="X26" s="1"/>
  <c r="W29" l="1"/>
  <c r="X27"/>
  <c r="Y26" s="1"/>
  <c r="X29" l="1"/>
  <c r="Y27"/>
  <c r="Z26" s="1"/>
  <c r="Y29"/>
  <c r="Z27" l="1"/>
  <c r="AA26" s="1"/>
  <c r="Z29" l="1"/>
  <c r="AA27"/>
  <c r="AB26" s="1"/>
  <c r="AA29" l="1"/>
  <c r="AB27"/>
  <c r="AC26" s="1"/>
  <c r="AB29" l="1"/>
  <c r="AC27"/>
  <c r="AD26" s="1"/>
  <c r="AC29" l="1"/>
  <c r="AD27"/>
  <c r="AE26" s="1"/>
  <c r="AD29"/>
  <c r="AE27" l="1"/>
  <c r="AF26" s="1"/>
  <c r="AE29" l="1"/>
  <c r="AF27"/>
  <c r="AG26" s="1"/>
  <c r="AF29" l="1"/>
  <c r="AG27"/>
  <c r="AH26" s="1"/>
  <c r="AG29" l="1"/>
  <c r="AH27"/>
  <c r="AI26" s="1"/>
  <c r="AH29"/>
  <c r="AI27" l="1"/>
  <c r="AJ26" s="1"/>
  <c r="AI29" l="1"/>
  <c r="AJ27"/>
  <c r="AK26" s="1"/>
  <c r="AJ29" l="1"/>
  <c r="AK27"/>
  <c r="AL26" s="1"/>
  <c r="AK29" l="1"/>
  <c r="AL27"/>
  <c r="AM26" s="1"/>
  <c r="AL29"/>
  <c r="AM27" l="1"/>
  <c r="AN26" s="1"/>
  <c r="AM29" l="1"/>
  <c r="AN27"/>
  <c r="AO26" s="1"/>
  <c r="AN29" l="1"/>
  <c r="AO27"/>
  <c r="AP26" s="1"/>
  <c r="AO29" l="1"/>
  <c r="AP27"/>
  <c r="AQ26" s="1"/>
  <c r="AP29" l="1"/>
  <c r="AQ27"/>
  <c r="AR26" s="1"/>
  <c r="AQ29" l="1"/>
  <c r="AR27"/>
  <c r="AS26" s="1"/>
  <c r="AR29" l="1"/>
  <c r="AS27"/>
  <c r="AT26" s="1"/>
  <c r="AS29" l="1"/>
  <c r="AT27"/>
  <c r="AU26" s="1"/>
  <c r="AT29"/>
  <c r="AU27" l="1"/>
  <c r="AV26" s="1"/>
  <c r="AU29" l="1"/>
  <c r="AV27"/>
  <c r="AW26" s="1"/>
  <c r="AV29"/>
  <c r="AW27" l="1"/>
  <c r="AX26" s="1"/>
  <c r="AW29" l="1"/>
  <c r="AX27"/>
  <c r="AY26" s="1"/>
  <c r="AX29"/>
  <c r="AY27" l="1"/>
  <c r="AZ26" s="1"/>
  <c r="AY29" l="1"/>
  <c r="AZ27"/>
  <c r="BA26" s="1"/>
  <c r="AZ29"/>
  <c r="BA27" l="1"/>
  <c r="BB26" s="1"/>
  <c r="BB27" s="1"/>
  <c r="BB29" s="1"/>
  <c r="BA29" l="1"/>
</calcChain>
</file>

<file path=xl/sharedStrings.xml><?xml version="1.0" encoding="utf-8"?>
<sst xmlns="http://schemas.openxmlformats.org/spreadsheetml/2006/main" count="649" uniqueCount="253">
  <si>
    <t>№ п/п</t>
  </si>
  <si>
    <t>Аудиторні</t>
  </si>
  <si>
    <t>Самостійна робота</t>
  </si>
  <si>
    <t>1 курс</t>
  </si>
  <si>
    <t>2 курс</t>
  </si>
  <si>
    <t>3 курс</t>
  </si>
  <si>
    <t>4 курс</t>
  </si>
  <si>
    <t>2 сем.</t>
  </si>
  <si>
    <t>3 сем.</t>
  </si>
  <si>
    <t>4 сем.</t>
  </si>
  <si>
    <t>6 сем.</t>
  </si>
  <si>
    <t>7 сем.</t>
  </si>
  <si>
    <t>8 сем.</t>
  </si>
  <si>
    <t>Лекції</t>
  </si>
  <si>
    <t>Практичні</t>
  </si>
  <si>
    <t>Лабораторні</t>
  </si>
  <si>
    <t>Кількість дисциплін</t>
  </si>
  <si>
    <t>Екзаменів</t>
  </si>
  <si>
    <t>Заліків</t>
  </si>
  <si>
    <t>Курсових проектів</t>
  </si>
  <si>
    <t>Курсових робіт</t>
  </si>
  <si>
    <t>тижнів</t>
  </si>
  <si>
    <t>Відповідальна кафедра</t>
  </si>
  <si>
    <t>Найменування дисципліни</t>
  </si>
  <si>
    <t>Кількість навчальних годин</t>
  </si>
  <si>
    <t>аудиторних (годин)</t>
  </si>
  <si>
    <t>з них (годин)</t>
  </si>
  <si>
    <t>лекцій</t>
  </si>
  <si>
    <t>лабораторних занять</t>
  </si>
  <si>
    <t>практичних занять</t>
  </si>
  <si>
    <t>Самостійна робота (години)</t>
  </si>
  <si>
    <t>Контрольні заходи</t>
  </si>
  <si>
    <t>Загальна сума кредитів ECTS</t>
  </si>
  <si>
    <t>Тижневе навантаження</t>
  </si>
  <si>
    <t>Розрахунково-графічних робіт</t>
  </si>
  <si>
    <t>І. ГРАФІК НАВЧАЛЬНОГО ПРОЦЕСУ</t>
  </si>
  <si>
    <t>КУРС</t>
  </si>
  <si>
    <t>тижд.</t>
  </si>
  <si>
    <t>КП, КР, РГР</t>
  </si>
  <si>
    <t>Підготовка та складання екзамену</t>
  </si>
  <si>
    <t>Екзамен</t>
  </si>
  <si>
    <t>1 сем.</t>
  </si>
  <si>
    <t>Аудиторних годин на тиждень</t>
  </si>
  <si>
    <t>Курсові проекти</t>
  </si>
  <si>
    <t>Курсові роботи</t>
  </si>
  <si>
    <t>Розрахунково-графічні роботи</t>
  </si>
  <si>
    <t>Екзамени</t>
  </si>
  <si>
    <t>Заліки</t>
  </si>
  <si>
    <t>Кредитів на семестр</t>
  </si>
  <si>
    <t>Курс</t>
  </si>
  <si>
    <t>ІІ. ЗВЕДЕНІ ДАНІ ПРО БЮДЖЕТ ЧАСУ, тижні</t>
  </si>
  <si>
    <t>ІІІ. ПРАКТИКА</t>
  </si>
  <si>
    <t>Теоретичне навчання</t>
  </si>
  <si>
    <t>Екзаменаційна сесія</t>
  </si>
  <si>
    <t>Практика</t>
  </si>
  <si>
    <t>Канікули</t>
  </si>
  <si>
    <t>Разом</t>
  </si>
  <si>
    <t>Назва практики</t>
  </si>
  <si>
    <t>Семестр</t>
  </si>
  <si>
    <t>Тижні</t>
  </si>
  <si>
    <t>Назва (шифр) навчальної дисципліни</t>
  </si>
  <si>
    <t>ХАРКІВСЬКИЙ НАЦІОНАЛЬНИЙ АВТОМОБІЛЬНО-ДОРОЖНІЙ УНІВЕРСИТЕТ</t>
  </si>
  <si>
    <t>НАВЧАЛЬНИЙ ПЛАН</t>
  </si>
  <si>
    <t>Форма ХНАДУ</t>
  </si>
  <si>
    <t>У тому числі</t>
  </si>
  <si>
    <t>Кількість годин по курсах та семестрах</t>
  </si>
  <si>
    <t>5сем.</t>
  </si>
  <si>
    <t>V. Навчальний план підготовки бакалаврів</t>
  </si>
  <si>
    <t>Т</t>
  </si>
  <si>
    <t>С</t>
  </si>
  <si>
    <t>К</t>
  </si>
  <si>
    <t>ПР</t>
  </si>
  <si>
    <t>Кредитів на рік</t>
  </si>
  <si>
    <t>Количество</t>
  </si>
  <si>
    <t>Семестры</t>
  </si>
  <si>
    <t>Семестры всего</t>
  </si>
  <si>
    <t>Всього без позакредит</t>
  </si>
  <si>
    <t>Кол РГР</t>
  </si>
  <si>
    <t>денна</t>
  </si>
  <si>
    <t>бакалавра</t>
  </si>
  <si>
    <t>повної загальної середньої освіти</t>
  </si>
  <si>
    <t>Пратика</t>
  </si>
  <si>
    <t>Годин за семестр без дисциплін за рішенням Вченої ради ХНАДУ</t>
  </si>
  <si>
    <t>Годин за семестр з дисциплінами за рішенням Вченої ради ХНАДУ</t>
  </si>
  <si>
    <t>Вченою радою ХНАДУ</t>
  </si>
  <si>
    <t>Шифр</t>
  </si>
  <si>
    <t>потоку</t>
  </si>
  <si>
    <t>професор</t>
  </si>
  <si>
    <t xml:space="preserve">на основі </t>
  </si>
  <si>
    <t>2* курс</t>
  </si>
  <si>
    <t>3* курс</t>
  </si>
  <si>
    <t>4* курс</t>
  </si>
  <si>
    <t>МІНІСТЕРСТВО ОСВІТИ І НАУКИ УКРАЇНИ</t>
  </si>
  <si>
    <t>Код і назва спеціальності</t>
  </si>
  <si>
    <t>"ЗАТВЕРДЖЕНО"</t>
  </si>
  <si>
    <t>Голова вченої ради</t>
  </si>
  <si>
    <t>(повної загальної середньої освіти, диплома молодшого спеціаліста)</t>
  </si>
  <si>
    <t xml:space="preserve">Підготовки   </t>
  </si>
  <si>
    <t>за освітньою програмою</t>
  </si>
  <si>
    <t xml:space="preserve">Форма навчання         </t>
  </si>
  <si>
    <t xml:space="preserve">Графік навчального процесу для 2*, 3*,4* курсів набору </t>
  </si>
  <si>
    <t xml:space="preserve">визначається відповідним графіком наборів </t>
  </si>
  <si>
    <t xml:space="preserve"> років</t>
  </si>
  <si>
    <t>Форма в редакції ХНАДУ затверджена Вченою радою ХНАДУ Протокол  №6/18  від  30.03.2018 р.</t>
  </si>
  <si>
    <t>Форма в редакції ХНАДУ затверджена Вченою радою ХНАДУ Протокол  № 6/18  від  30.03.2018 р.</t>
  </si>
  <si>
    <t>(денна, заочна (дистанційна), вечірня)</t>
  </si>
  <si>
    <r>
      <t xml:space="preserve">Шифр і назва галузі знань            </t>
    </r>
    <r>
      <rPr>
        <b/>
        <i/>
        <sz val="12"/>
        <rFont val="Times New Roman"/>
        <family val="1"/>
        <charset val="204"/>
      </rPr>
      <t xml:space="preserve"> </t>
    </r>
  </si>
  <si>
    <t>Гарант освітньої програми</t>
  </si>
  <si>
    <t>Кредитів на виконання кваліфікаційної роботи та практику</t>
  </si>
  <si>
    <t>кредитів на семестр</t>
  </si>
  <si>
    <t>а.г./кр.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</si>
  <si>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</si>
  <si>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</si>
  <si>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</si>
  <si>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</si>
  <si>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</si>
  <si>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</si>
  <si>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</si>
  <si>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</si>
  <si>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</si>
  <si>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</si>
  <si>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</si>
  <si>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</si>
  <si>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Спеціалізація</t>
  </si>
  <si>
    <t>Виконання кваліфікаційної роботи</t>
  </si>
  <si>
    <t>(рівень вищої освіти)</t>
  </si>
  <si>
    <t>Кваліфікація</t>
  </si>
  <si>
    <t>Строк навчання</t>
  </si>
  <si>
    <t>Віктор БОГОМОЛОВ</t>
  </si>
  <si>
    <t>* - Захист звіту з практики.</t>
  </si>
  <si>
    <t>** - Каталог вибіркових дисциплін знаходиться за адресою https://www.khadi.kharkov.ua/education/katalog-vibirkovikh-disciplin/</t>
  </si>
  <si>
    <t>А</t>
  </si>
  <si>
    <t>Атестація</t>
  </si>
  <si>
    <t>IV. АТЕСТАЦІЯ</t>
  </si>
  <si>
    <t>Форма атестації</t>
  </si>
  <si>
    <t>Навчальна практика</t>
  </si>
  <si>
    <t>Виробнича ( педагогічна ) практика</t>
  </si>
  <si>
    <t>Виробнича практика</t>
  </si>
  <si>
    <t>Декан Механічного ф-ту</t>
  </si>
  <si>
    <t>Олександр ЄФИМЕНКО</t>
  </si>
  <si>
    <t>Завідувач кафедри ІН</t>
  </si>
  <si>
    <t>Анастасія ПТУШКА</t>
  </si>
  <si>
    <t>МЛ</t>
  </si>
  <si>
    <t>03 Гуманітарні науки</t>
  </si>
  <si>
    <t>035 Філологія</t>
  </si>
  <si>
    <t>035.10 прикладна лінгвістика</t>
  </si>
  <si>
    <t>Філологія (Прикладна лінгвістика)</t>
  </si>
  <si>
    <t>Бакалавр філології зі спеціалізації "Прикладна лінгвістика"</t>
  </si>
  <si>
    <t>1. Обов'язкові навчальні дисципліни</t>
  </si>
  <si>
    <t>1.1. Цикл дисциплін загальної підготовки</t>
  </si>
  <si>
    <t>1.1.1. Дисципліни гуманітарної та соціально-економічної підготовки</t>
  </si>
  <si>
    <t>Культура мовлення фахівця-філолога</t>
  </si>
  <si>
    <t>01:</t>
  </si>
  <si>
    <t>ІН</t>
  </si>
  <si>
    <t>Особливості професійного спілкування країн світу</t>
  </si>
  <si>
    <t>Українська мова (за професійним спрямуванням)</t>
  </si>
  <si>
    <t>українознавства</t>
  </si>
  <si>
    <t>Історія та культура України</t>
  </si>
  <si>
    <t>02:</t>
  </si>
  <si>
    <t>Філософія</t>
  </si>
  <si>
    <t>03:</t>
  </si>
  <si>
    <t>філософії та ППП</t>
  </si>
  <si>
    <t>Усього</t>
  </si>
  <si>
    <t>1.1.2. Дисципліни природничо-наукової (фундаментальної) підготовки</t>
  </si>
  <si>
    <t>Вступ до мовознавства</t>
  </si>
  <si>
    <t>Основи інформаційних технологій</t>
  </si>
  <si>
    <t>АКІТ</t>
  </si>
  <si>
    <t>Комп'ютерна графіка</t>
  </si>
  <si>
    <t>КГ</t>
  </si>
  <si>
    <t>Системи управління базами даних</t>
  </si>
  <si>
    <t>КС</t>
  </si>
  <si>
    <t>Основи прикладної лінгвістики</t>
  </si>
  <si>
    <t>04:</t>
  </si>
  <si>
    <t>Стилістика</t>
  </si>
  <si>
    <t>Методика викладання іноземної мови</t>
  </si>
  <si>
    <t>05:</t>
  </si>
  <si>
    <t>Охорона праці</t>
  </si>
  <si>
    <t>08:</t>
  </si>
  <si>
    <t>МБЖД</t>
  </si>
  <si>
    <t>1.2. Цикл дисциплін професійної підготовки</t>
  </si>
  <si>
    <t>Практичний курс англійської мови</t>
  </si>
  <si>
    <t>2, 3, 4, 6, 7, 8</t>
  </si>
  <si>
    <t>02:03:04:06:07:08:</t>
  </si>
  <si>
    <t>1, 5</t>
  </si>
  <si>
    <t>01:05:</t>
  </si>
  <si>
    <t>01:02:03:04:05:06:07:08:</t>
  </si>
  <si>
    <t>Практичний курс німецької мови</t>
  </si>
  <si>
    <t>3, 4, 5, 6, 7</t>
  </si>
  <si>
    <t>03:04:05:06:07:</t>
  </si>
  <si>
    <t>03:04:05:06:07:08:</t>
  </si>
  <si>
    <t>Системи машинного перекладу</t>
  </si>
  <si>
    <t>Теорія і практика перекладу</t>
  </si>
  <si>
    <t>5, 6, 7</t>
  </si>
  <si>
    <t>05:06:07:</t>
  </si>
  <si>
    <t>Практичний курс французької мови</t>
  </si>
  <si>
    <t>5, 6, 7, 8</t>
  </si>
  <si>
    <t>05:06:07:08:</t>
  </si>
  <si>
    <t>Педагогіка</t>
  </si>
  <si>
    <t>06:</t>
  </si>
  <si>
    <t>2*</t>
  </si>
  <si>
    <t>02~</t>
  </si>
  <si>
    <t>4*</t>
  </si>
  <si>
    <t>04~</t>
  </si>
  <si>
    <t>6*</t>
  </si>
  <si>
    <t>06~</t>
  </si>
  <si>
    <t>8*</t>
  </si>
  <si>
    <t>08~</t>
  </si>
  <si>
    <t>УСЬОГО</t>
  </si>
  <si>
    <t>2. Дисципліни вільного вибору здобувача**</t>
  </si>
  <si>
    <t>2.1. Цикл дисциплін загальної підготовки</t>
  </si>
  <si>
    <t>2.1.1. Дисципліни гуманітарної та соціально-економічної підготовки</t>
  </si>
  <si>
    <t>Вибіркова дисципліна гуманітарної та соціально-економічної підготовки 1</t>
  </si>
  <si>
    <t>Психологія</t>
  </si>
  <si>
    <t>Вибіркова дисципліна гуманітарної та соціально-економічної підготовки 2</t>
  </si>
  <si>
    <t>Правознавство</t>
  </si>
  <si>
    <t>Вибіркова дисципліна гуманітарної та соціально-економічної підготовки 3</t>
  </si>
  <si>
    <t>Політологія</t>
  </si>
  <si>
    <t>Вибіркова дисципліна гуманітарної та соціально-економічної підготовки 4</t>
  </si>
  <si>
    <t>Економічна теорія</t>
  </si>
  <si>
    <t>2.1.2. Дисципліни природничо-наукової (фундаментальної) підготовки</t>
  </si>
  <si>
    <t>Вибіркова дисципліна природничо-наукової (фундаментальної) підготовки 1</t>
  </si>
  <si>
    <t>Безпека життєдіяльності</t>
  </si>
  <si>
    <t>Вибіркова дисципліна природничо-наукової (фундаментальної) підготовки 2</t>
  </si>
  <si>
    <t>Лексикологія</t>
  </si>
  <si>
    <t>Вибіркова дисципліна природничо-наукової (фундаментальної) підготовки 3</t>
  </si>
  <si>
    <t>Теорія і практика міжкультурної комунікації</t>
  </si>
  <si>
    <t>Вибіркова дисципліна природничо-наукової (фундаментальної) підготовки 4</t>
  </si>
  <si>
    <t>Ділова іноземна мова</t>
  </si>
  <si>
    <t>2.2. Цикл дисциплін професійної підготовки</t>
  </si>
  <si>
    <t>Вибіркова дисципліна професійної підготовки 1</t>
  </si>
  <si>
    <t>Командна робота та навички Soft Skills</t>
  </si>
  <si>
    <t>Вибіркова дисципліна професійної підготовки 2</t>
  </si>
  <si>
    <t>Комп'ютерні системи обробки текстової та графічної інформації</t>
  </si>
  <si>
    <t>Вибіркова дисципліна професійної підготовки 3</t>
  </si>
  <si>
    <t>Комп'ютерний дизайн</t>
  </si>
  <si>
    <t>Вибіркова дисципліна професійної підготовки 4</t>
  </si>
  <si>
    <t>WEB-технології та WEB-дизайн</t>
  </si>
  <si>
    <t>07:</t>
  </si>
  <si>
    <t>Вибіркова дисципліна професійної підготовки 5</t>
  </si>
  <si>
    <t>Лінгвістичні системи дистанційного навчання</t>
  </si>
  <si>
    <t>Вибіркова дисципліна професійної підготовки 6</t>
  </si>
  <si>
    <t>Технології захисту інформації</t>
  </si>
  <si>
    <t>Вибіркова дисципліна професійної підготовки 7</t>
  </si>
  <si>
    <t>Автоматична обробка мови та мовлення</t>
  </si>
  <si>
    <t>Вибіркова дисципліна професійної підготовки 8</t>
  </si>
  <si>
    <t>Науково-технічний переклад</t>
  </si>
  <si>
    <t>Вибіркова дисципліна професійної підготовки 9</t>
  </si>
  <si>
    <t>Основи управління проєктами та програмами</t>
  </si>
  <si>
    <t>3. Факультативи</t>
  </si>
  <si>
    <t>Фізичне виховання</t>
  </si>
  <si>
    <t>фізвиховання</t>
  </si>
  <si>
    <t>Усього за навчальним планом</t>
  </si>
  <si>
    <t>Кваліфікаційній  екзамен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</si>
</sst>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-mm"/>
  </numFmts>
  <fonts count="41"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6"/>
      <name val="Arial Cyr"/>
      <charset val="204"/>
    </font>
    <font>
      <b/>
      <u/>
      <sz val="12"/>
      <name val="Times New Roman"/>
      <family val="1"/>
      <charset val="204"/>
    </font>
    <font>
      <b/>
      <sz val="7"/>
      <name val="Arial Cyr"/>
      <charset val="204"/>
    </font>
    <font>
      <sz val="16"/>
      <name val="Arial Cyr"/>
      <charset val="204"/>
    </font>
    <font>
      <b/>
      <u/>
      <sz val="10"/>
      <name val="Arial Cyr"/>
      <charset val="204"/>
    </font>
    <font>
      <b/>
      <i/>
      <sz val="12"/>
      <name val="Arial Cyr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6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1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3" fillId="0" borderId="0" xfId="0" applyFont="1" applyFill="1"/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9" fillId="0" borderId="0" xfId="0" applyFont="1"/>
    <xf numFmtId="0" fontId="3" fillId="0" borderId="2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Alignment="1"/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textRotation="90" wrapText="1"/>
    </xf>
    <xf numFmtId="0" fontId="3" fillId="2" borderId="1" xfId="0" applyNumberFormat="1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38" xfId="0" applyFont="1" applyFill="1" applyBorder="1" applyAlignment="1">
      <alignment horizontal="center"/>
    </xf>
    <xf numFmtId="0" fontId="7" fillId="0" borderId="0" xfId="0" applyFont="1" applyFill="1" applyAlignment="1"/>
    <xf numFmtId="0" fontId="1" fillId="2" borderId="39" xfId="0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0" fontId="5" fillId="0" borderId="38" xfId="0" applyFont="1" applyFill="1" applyBorder="1" applyAlignment="1"/>
    <xf numFmtId="0" fontId="8" fillId="0" borderId="38" xfId="0" applyFont="1" applyFill="1" applyBorder="1" applyAlignment="1"/>
    <xf numFmtId="0" fontId="0" fillId="0" borderId="38" xfId="0" applyFill="1" applyBorder="1" applyAlignment="1"/>
    <xf numFmtId="0" fontId="6" fillId="0" borderId="38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6" fillId="0" borderId="44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/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Fill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44" xfId="0" applyFont="1" applyFill="1" applyBorder="1" applyAlignment="1">
      <alignment horizontal="center"/>
    </xf>
    <xf numFmtId="0" fontId="15" fillId="0" borderId="0" xfId="0" applyFont="1" applyFill="1" applyAlignment="1"/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top"/>
    </xf>
    <xf numFmtId="0" fontId="5" fillId="0" borderId="0" xfId="0" applyFont="1"/>
    <xf numFmtId="0" fontId="16" fillId="0" borderId="0" xfId="0" applyFont="1" applyFill="1" applyAlignment="1">
      <alignment horizontal="center"/>
    </xf>
    <xf numFmtId="0" fontId="29" fillId="0" borderId="0" xfId="0" applyFont="1"/>
    <xf numFmtId="0" fontId="6" fillId="0" borderId="44" xfId="0" applyFont="1" applyFill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left"/>
    </xf>
    <xf numFmtId="14" fontId="11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Border="1"/>
    <xf numFmtId="14" fontId="4" fillId="0" borderId="0" xfId="0" applyNumberFormat="1" applyFont="1" applyFill="1"/>
    <xf numFmtId="14" fontId="30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left"/>
    </xf>
    <xf numFmtId="14" fontId="31" fillId="0" borderId="0" xfId="0" applyNumberFormat="1" applyFont="1" applyFill="1" applyBorder="1"/>
    <xf numFmtId="14" fontId="31" fillId="0" borderId="0" xfId="0" applyNumberFormat="1" applyFont="1" applyFill="1"/>
    <xf numFmtId="0" fontId="30" fillId="0" borderId="0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Fill="1"/>
    <xf numFmtId="0" fontId="30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30" fillId="0" borderId="0" xfId="0" applyNumberFormat="1" applyFont="1" applyFill="1" applyBorder="1"/>
    <xf numFmtId="0" fontId="30" fillId="0" borderId="0" xfId="0" applyNumberFormat="1" applyFont="1" applyFill="1"/>
    <xf numFmtId="0" fontId="31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textRotation="90" wrapTex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textRotation="90"/>
    </xf>
    <xf numFmtId="14" fontId="12" fillId="0" borderId="0" xfId="0" applyNumberFormat="1" applyFont="1" applyAlignment="1">
      <alignment horizontal="right" textRotation="90"/>
    </xf>
    <xf numFmtId="14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/>
    <xf numFmtId="14" fontId="12" fillId="0" borderId="0" xfId="0" applyNumberFormat="1" applyFont="1" applyFill="1"/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Border="1"/>
    <xf numFmtId="0" fontId="32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21" fillId="0" borderId="0" xfId="0" applyFont="1" applyAlignment="1">
      <alignment vertical="top" wrapText="1"/>
    </xf>
    <xf numFmtId="0" fontId="11" fillId="0" borderId="0" xfId="0" applyFont="1" applyFill="1" applyBorder="1" applyAlignment="1"/>
    <xf numFmtId="0" fontId="9" fillId="0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4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/>
    </xf>
    <xf numFmtId="0" fontId="33" fillId="0" borderId="44" xfId="0" applyFont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9" fillId="0" borderId="38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44" xfId="0" applyFont="1" applyBorder="1" applyAlignment="1">
      <alignment horizontal="left" vertical="center"/>
    </xf>
    <xf numFmtId="0" fontId="26" fillId="0" borderId="0" xfId="0" applyFont="1" applyFill="1"/>
    <xf numFmtId="0" fontId="35" fillId="0" borderId="0" xfId="0" applyFont="1" applyFill="1" applyAlignment="1"/>
    <xf numFmtId="0" fontId="36" fillId="0" borderId="0" xfId="0" applyFont="1" applyFill="1" applyAlignment="1">
      <alignment horizontal="left"/>
    </xf>
    <xf numFmtId="165" fontId="31" fillId="0" borderId="3" xfId="0" applyNumberFormat="1" applyFont="1" applyFill="1" applyBorder="1" applyAlignment="1">
      <alignment horizontal="center" vertical="center" textRotation="90" wrapText="1"/>
    </xf>
    <xf numFmtId="165" fontId="31" fillId="0" borderId="1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/>
    <xf numFmtId="14" fontId="31" fillId="0" borderId="51" xfId="0" applyNumberFormat="1" applyFont="1" applyBorder="1" applyAlignment="1">
      <alignment horizontal="center" vertical="center"/>
    </xf>
    <xf numFmtId="14" fontId="31" fillId="0" borderId="52" xfId="0" applyNumberFormat="1" applyFont="1" applyBorder="1"/>
    <xf numFmtId="14" fontId="31" fillId="0" borderId="52" xfId="0" applyNumberFormat="1" applyFont="1" applyBorder="1" applyAlignment="1">
      <alignment horizontal="center" vertical="center"/>
    </xf>
    <xf numFmtId="14" fontId="31" fillId="0" borderId="52" xfId="0" applyNumberFormat="1" applyFont="1" applyFill="1" applyBorder="1" applyAlignment="1">
      <alignment horizontal="center" vertical="center" wrapText="1"/>
    </xf>
    <xf numFmtId="14" fontId="31" fillId="0" borderId="53" xfId="0" applyNumberFormat="1" applyFont="1" applyFill="1" applyBorder="1" applyAlignment="1">
      <alignment horizontal="center" vertical="center" wrapText="1"/>
    </xf>
    <xf numFmtId="165" fontId="31" fillId="0" borderId="45" xfId="0" applyNumberFormat="1" applyFont="1" applyFill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37" fillId="0" borderId="0" xfId="0" applyFont="1" applyFill="1" applyAlignment="1"/>
    <xf numFmtId="0" fontId="26" fillId="0" borderId="0" xfId="0" applyFont="1" applyFill="1" applyAlignment="1"/>
    <xf numFmtId="0" fontId="38" fillId="0" borderId="0" xfId="0" applyFont="1" applyFill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/>
    <xf numFmtId="0" fontId="1" fillId="2" borderId="44" xfId="0" applyFont="1" applyFill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2" fillId="0" borderId="10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left" vertical="center"/>
    </xf>
    <xf numFmtId="0" fontId="1" fillId="0" borderId="63" xfId="0" applyFont="1" applyFill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1" fillId="0" borderId="60" xfId="0" applyFont="1" applyFill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1" fillId="0" borderId="108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/>
    <xf numFmtId="0" fontId="6" fillId="0" borderId="44" xfId="0" applyFont="1" applyBorder="1" applyAlignment="1">
      <alignment horizontal="left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center" vertical="center" wrapText="1"/>
    </xf>
    <xf numFmtId="0" fontId="22" fillId="2" borderId="116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 wrapText="1"/>
    </xf>
    <xf numFmtId="0" fontId="22" fillId="2" borderId="117" xfId="0" applyFont="1" applyFill="1" applyBorder="1" applyAlignment="1">
      <alignment horizontal="center" vertical="center"/>
    </xf>
    <xf numFmtId="0" fontId="22" fillId="2" borderId="118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6" xfId="0" applyFont="1" applyFill="1" applyBorder="1" applyAlignment="1">
      <alignment horizontal="center" vertical="center" wrapText="1"/>
    </xf>
    <xf numFmtId="0" fontId="3" fillId="0" borderId="119" xfId="0" applyFont="1" applyFill="1" applyBorder="1" applyAlignment="1">
      <alignment horizontal="center" vertical="center" wrapText="1"/>
    </xf>
    <xf numFmtId="0" fontId="22" fillId="2" borderId="109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20" xfId="0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left" vertical="center" wrapText="1"/>
    </xf>
    <xf numFmtId="0" fontId="3" fillId="0" borderId="124" xfId="0" applyFont="1" applyFill="1" applyBorder="1" applyAlignment="1">
      <alignment horizontal="center" vertical="center" wrapText="1"/>
    </xf>
    <xf numFmtId="0" fontId="3" fillId="0" borderId="125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vertical="top"/>
    </xf>
    <xf numFmtId="49" fontId="20" fillId="2" borderId="125" xfId="0" applyNumberFormat="1" applyFont="1" applyFill="1" applyBorder="1" applyAlignment="1">
      <alignment vertical="top"/>
    </xf>
    <xf numFmtId="49" fontId="3" fillId="0" borderId="126" xfId="0" applyNumberFormat="1" applyFont="1" applyFill="1" applyBorder="1" applyAlignment="1">
      <alignment horizontal="center" vertical="center" wrapText="1"/>
    </xf>
    <xf numFmtId="49" fontId="20" fillId="2" borderId="122" xfId="0" applyNumberFormat="1" applyFont="1" applyFill="1" applyBorder="1" applyAlignment="1">
      <alignment vertical="top"/>
    </xf>
    <xf numFmtId="0" fontId="3" fillId="0" borderId="122" xfId="0" applyFont="1" applyFill="1" applyBorder="1" applyAlignment="1">
      <alignment horizontal="center" vertical="center" wrapText="1"/>
    </xf>
    <xf numFmtId="0" fontId="3" fillId="0" borderId="127" xfId="0" applyFont="1" applyFill="1" applyBorder="1" applyAlignment="1">
      <alignment horizontal="center" vertical="center" wrapText="1"/>
    </xf>
    <xf numFmtId="0" fontId="3" fillId="0" borderId="128" xfId="0" applyFont="1" applyFill="1" applyBorder="1" applyAlignment="1">
      <alignment horizontal="center" vertical="center" wrapText="1"/>
    </xf>
    <xf numFmtId="0" fontId="3" fillId="0" borderId="129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 wrapText="1"/>
    </xf>
    <xf numFmtId="0" fontId="3" fillId="0" borderId="132" xfId="0" applyFont="1" applyFill="1" applyBorder="1" applyAlignment="1">
      <alignment horizontal="center" vertical="center" wrapText="1"/>
    </xf>
    <xf numFmtId="0" fontId="3" fillId="0" borderId="134" xfId="0" applyFont="1" applyFill="1" applyBorder="1" applyAlignment="1">
      <alignment horizontal="left" vertical="center" wrapText="1"/>
    </xf>
    <xf numFmtId="0" fontId="3" fillId="0" borderId="136" xfId="0" applyFont="1" applyFill="1" applyBorder="1" applyAlignment="1">
      <alignment horizontal="center" vertical="center" wrapText="1"/>
    </xf>
    <xf numFmtId="0" fontId="3" fillId="0" borderId="137" xfId="0" applyFont="1" applyFill="1" applyBorder="1" applyAlignment="1">
      <alignment horizontal="center" vertical="center" wrapText="1"/>
    </xf>
    <xf numFmtId="0" fontId="20" fillId="2" borderId="137" xfId="0" applyFont="1" applyFill="1" applyBorder="1" applyAlignment="1">
      <alignment vertical="top"/>
    </xf>
    <xf numFmtId="49" fontId="20" fillId="2" borderId="137" xfId="0" applyNumberFormat="1" applyFont="1" applyFill="1" applyBorder="1" applyAlignment="1">
      <alignment vertical="top"/>
    </xf>
    <xf numFmtId="49" fontId="3" fillId="0" borderId="138" xfId="0" applyNumberFormat="1" applyFont="1" applyFill="1" applyBorder="1" applyAlignment="1">
      <alignment horizontal="center" vertical="center" wrapText="1"/>
    </xf>
    <xf numFmtId="49" fontId="20" fillId="2" borderId="134" xfId="0" applyNumberFormat="1" applyFont="1" applyFill="1" applyBorder="1" applyAlignment="1">
      <alignment vertical="top"/>
    </xf>
    <xf numFmtId="0" fontId="3" fillId="0" borderId="134" xfId="0" applyFont="1" applyFill="1" applyBorder="1" applyAlignment="1">
      <alignment horizontal="center" vertical="center" wrapText="1"/>
    </xf>
    <xf numFmtId="0" fontId="3" fillId="0" borderId="139" xfId="0" applyFont="1" applyFill="1" applyBorder="1" applyAlignment="1">
      <alignment horizontal="center" vertical="center" wrapText="1"/>
    </xf>
    <xf numFmtId="0" fontId="3" fillId="0" borderId="140" xfId="0" applyFont="1" applyFill="1" applyBorder="1" applyAlignment="1">
      <alignment horizontal="center" vertical="center" wrapText="1"/>
    </xf>
    <xf numFmtId="0" fontId="3" fillId="0" borderId="141" xfId="0" applyFont="1" applyFill="1" applyBorder="1" applyAlignment="1">
      <alignment horizontal="center" vertical="center" wrapText="1"/>
    </xf>
    <xf numFmtId="0" fontId="3" fillId="0" borderId="142" xfId="0" applyFont="1" applyFill="1" applyBorder="1" applyAlignment="1">
      <alignment horizontal="center" vertical="center" wrapText="1"/>
    </xf>
    <xf numFmtId="0" fontId="0" fillId="0" borderId="135" xfId="0" applyBorder="1"/>
    <xf numFmtId="0" fontId="3" fillId="0" borderId="134" xfId="0" applyFont="1" applyFill="1" applyBorder="1" applyAlignment="1">
      <alignment horizontal="center" vertical="center" shrinkToFit="1"/>
    </xf>
    <xf numFmtId="0" fontId="3" fillId="0" borderId="143" xfId="0" applyFont="1" applyFill="1" applyBorder="1" applyAlignment="1">
      <alignment horizontal="left" vertical="center" shrinkToFit="1"/>
    </xf>
    <xf numFmtId="49" fontId="3" fillId="2" borderId="133" xfId="0" applyNumberFormat="1" applyFont="1" applyFill="1" applyBorder="1" applyAlignment="1">
      <alignment horizontal="center" vertical="center" wrapText="1"/>
    </xf>
    <xf numFmtId="0" fontId="3" fillId="0" borderId="144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 shrinkToFit="1"/>
    </xf>
    <xf numFmtId="0" fontId="3" fillId="0" borderId="145" xfId="0" applyFont="1" applyFill="1" applyBorder="1" applyAlignment="1">
      <alignment horizontal="left" vertical="center" shrinkToFit="1"/>
    </xf>
    <xf numFmtId="49" fontId="3" fillId="2" borderId="121" xfId="0" applyNumberFormat="1" applyFont="1" applyFill="1" applyBorder="1" applyAlignment="1">
      <alignment horizontal="center" vertical="center" wrapText="1"/>
    </xf>
    <xf numFmtId="0" fontId="3" fillId="0" borderId="146" xfId="0" applyFont="1" applyFill="1" applyBorder="1" applyAlignment="1">
      <alignment horizontal="center" vertical="center" wrapText="1"/>
    </xf>
    <xf numFmtId="0" fontId="3" fillId="2" borderId="125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3" xfId="0" applyBorder="1" applyAlignment="1">
      <alignment horizontal="center" vertical="center"/>
    </xf>
    <xf numFmtId="0" fontId="3" fillId="0" borderId="133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56" xfId="0" applyFont="1" applyFill="1" applyBorder="1" applyAlignment="1">
      <alignment horizontal="center" vertical="center" textRotation="90" wrapText="1"/>
    </xf>
    <xf numFmtId="0" fontId="11" fillId="0" borderId="56" xfId="0" applyFont="1" applyFill="1" applyBorder="1" applyAlignment="1">
      <alignment horizontal="center" vertical="center" textRotation="90" wrapText="1"/>
    </xf>
    <xf numFmtId="0" fontId="5" fillId="0" borderId="5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left" vertical="top" shrinkToFit="1"/>
    </xf>
    <xf numFmtId="0" fontId="5" fillId="0" borderId="56" xfId="0" applyFont="1" applyFill="1" applyBorder="1" applyAlignment="1">
      <alignment horizontal="left" vertical="top" shrinkToFit="1"/>
    </xf>
    <xf numFmtId="0" fontId="5" fillId="0" borderId="3" xfId="0" applyFont="1" applyFill="1" applyBorder="1" applyAlignment="1">
      <alignment horizontal="left" vertical="top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15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49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9" fillId="0" borderId="4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1" fillId="0" borderId="105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65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" fillId="0" borderId="68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7" fillId="0" borderId="6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79" xfId="0" applyFont="1" applyFill="1" applyBorder="1" applyAlignment="1">
      <alignment horizontal="center" vertical="center" textRotation="90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79" xfId="0" applyFont="1" applyFill="1" applyBorder="1" applyAlignment="1">
      <alignment horizontal="center" vertical="center" textRotation="90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textRotation="90" wrapText="1"/>
    </xf>
    <xf numFmtId="0" fontId="1" fillId="0" borderId="94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0" fillId="0" borderId="17" xfId="0" applyBorder="1"/>
    <xf numFmtId="0" fontId="0" fillId="0" borderId="9" xfId="0" applyBorder="1"/>
    <xf numFmtId="1" fontId="1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1" fillId="0" borderId="95" xfId="0" applyNumberFormat="1" applyFont="1" applyFill="1" applyBorder="1" applyAlignment="1">
      <alignment horizontal="center" vertical="center" textRotation="90" wrapText="1"/>
    </xf>
    <xf numFmtId="0" fontId="1" fillId="0" borderId="96" xfId="0" applyFont="1" applyBorder="1" applyAlignment="1"/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/>
    <xf numFmtId="0" fontId="1" fillId="0" borderId="7" xfId="0" applyFont="1" applyBorder="1" applyAlignment="1"/>
    <xf numFmtId="0" fontId="1" fillId="2" borderId="58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3" xfId="0" applyFont="1" applyBorder="1" applyAlignment="1"/>
    <xf numFmtId="0" fontId="1" fillId="0" borderId="32" xfId="0" applyFont="1" applyBorder="1" applyAlignment="1"/>
    <xf numFmtId="0" fontId="1" fillId="0" borderId="8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7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01" xfId="0" applyNumberFormat="1" applyFont="1" applyFill="1" applyBorder="1" applyAlignment="1">
      <alignment horizontal="center" vertical="center" wrapText="1"/>
    </xf>
    <xf numFmtId="0" fontId="3" fillId="0" borderId="102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98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99" xfId="0" applyNumberFormat="1" applyBorder="1" applyAlignment="1">
      <alignment horizontal="center" vertical="center" wrapText="1"/>
    </xf>
    <xf numFmtId="0" fontId="3" fillId="0" borderId="6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Fill="1" applyBorder="1" applyAlignment="1">
      <alignment horizontal="center" vertical="center" wrapText="1"/>
    </xf>
    <xf numFmtId="0" fontId="3" fillId="0" borderId="10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55" xfId="0" applyNumberFormat="1" applyFill="1" applyBorder="1" applyAlignment="1">
      <alignment horizontal="center" vertical="center" wrapText="1"/>
    </xf>
    <xf numFmtId="1" fontId="0" fillId="0" borderId="43" xfId="0" applyNumberForma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5" xfId="0" applyNumberFormat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1" fillId="0" borderId="103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8" fillId="0" borderId="6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0" fontId="40" fillId="0" borderId="150" xfId="0" applyFont="1" applyFill="1" applyBorder="1" applyAlignment="1">
      <alignment horizontal="center" vertical="center" wrapText="1"/>
    </xf>
    <xf numFmtId="0" fontId="40" fillId="0" borderId="147" xfId="0" applyFont="1" applyFill="1" applyBorder="1" applyAlignment="1">
      <alignment horizontal="center" vertical="center" wrapText="1"/>
    </xf>
    <xf numFmtId="0" fontId="40" fillId="0" borderId="135" xfId="0" applyFont="1" applyFill="1" applyBorder="1" applyAlignment="1">
      <alignment horizontal="center" vertical="center" wrapText="1"/>
    </xf>
    <xf numFmtId="0" fontId="18" fillId="0" borderId="147" xfId="0" applyFont="1" applyFill="1" applyBorder="1" applyAlignment="1">
      <alignment horizontal="center" vertical="center" wrapText="1"/>
    </xf>
    <xf numFmtId="0" fontId="18" fillId="0" borderId="135" xfId="0" applyFont="1" applyFill="1" applyBorder="1" applyAlignment="1">
      <alignment horizontal="center" vertical="center" wrapText="1"/>
    </xf>
    <xf numFmtId="0" fontId="18" fillId="0" borderId="148" xfId="0" applyFont="1" applyFill="1" applyBorder="1" applyAlignment="1">
      <alignment horizontal="center" vertical="center" wrapText="1"/>
    </xf>
    <xf numFmtId="0" fontId="18" fillId="0" borderId="14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53"/>
  <sheetViews>
    <sheetView topLeftCell="A28" zoomScale="80" zoomScaleNormal="80" zoomScaleSheetLayoutView="80" workbookViewId="0">
      <selection activeCell="Z39" sqref="Z39"/>
    </sheetView>
  </sheetViews>
  <sheetFormatPr defaultColWidth="9.08984375" defaultRowHeight="13"/>
  <cols>
    <col min="1" max="1" width="2.08984375" style="28" customWidth="1"/>
    <col min="2" max="2" width="4.453125" style="25" customWidth="1"/>
    <col min="3" max="54" width="3.453125" style="25" customWidth="1"/>
    <col min="55" max="55" width="3.08984375" style="25" customWidth="1"/>
    <col min="56" max="56" width="1.54296875" style="25" customWidth="1"/>
    <col min="57" max="57" width="3.08984375" style="25" customWidth="1"/>
    <col min="58" max="61" width="3.08984375" style="26" customWidth="1"/>
    <col min="62" max="62" width="9.08984375" style="26"/>
    <col min="63" max="16384" width="9.08984375" style="28"/>
  </cols>
  <sheetData>
    <row r="1" spans="1:57" ht="7.5" customHeight="1"/>
    <row r="2" spans="1:57" ht="21" customHeight="1">
      <c r="A2" s="386" t="s">
        <v>92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Y2" s="151"/>
      <c r="BB2" s="39" t="s">
        <v>63</v>
      </c>
    </row>
    <row r="3" spans="1:57" ht="18.75" customHeight="1">
      <c r="A3" s="386" t="s">
        <v>61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207"/>
      <c r="AY3" s="207"/>
      <c r="AZ3" s="207"/>
      <c r="BA3" s="207"/>
      <c r="BB3" s="207"/>
    </row>
    <row r="4" spans="1:57" s="17" customFormat="1" ht="19.5" customHeight="1">
      <c r="B4" s="231">
        <v>2024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26"/>
      <c r="AT4" s="126" t="s">
        <v>94</v>
      </c>
      <c r="AU4" s="126"/>
      <c r="AV4" s="126"/>
      <c r="AW4" s="126"/>
      <c r="AX4" s="126"/>
      <c r="AY4" s="126"/>
      <c r="AZ4" s="126"/>
      <c r="BA4" s="126"/>
      <c r="BD4" s="27"/>
      <c r="BE4" s="27"/>
    </row>
    <row r="5" spans="1:57" s="17" customFormat="1" ht="18.75" customHeight="1">
      <c r="B5" s="23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27"/>
      <c r="AN5" s="27"/>
      <c r="AO5" s="27"/>
      <c r="AP5" s="144" t="s">
        <v>84</v>
      </c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D5" s="27"/>
    </row>
    <row r="6" spans="1:57" s="17" customFormat="1" ht="18.75" customHeight="1">
      <c r="C6" s="119"/>
      <c r="D6" s="120"/>
      <c r="E6" s="120"/>
      <c r="F6" s="127"/>
      <c r="G6" s="127"/>
      <c r="H6" s="128"/>
      <c r="I6" s="128"/>
      <c r="J6" s="127"/>
      <c r="K6" s="128"/>
      <c r="L6" s="127"/>
      <c r="M6" s="128"/>
      <c r="N6" s="127"/>
      <c r="AM6" s="217"/>
      <c r="AN6" s="144" t="str">
        <f>"Протокол № ___ від  __.__."&amp;Uch&amp;"__ року"</f>
        <v>Протокол № ___ від  __.__.2024__ року</v>
      </c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D6" s="27"/>
      <c r="BE6" s="27"/>
    </row>
    <row r="7" spans="1:57" s="17" customFormat="1" ht="18.75" customHeight="1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 t="s">
        <v>62</v>
      </c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144" t="s">
        <v>95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D7" s="27"/>
      <c r="BE7" s="27"/>
    </row>
    <row r="8" spans="1:57" s="17" customFormat="1" ht="18.75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 t="str">
        <f>"(прийом "&amp; Uch &amp;"  року)"</f>
        <v>(прийом 2024  року)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44" t="s">
        <v>87</v>
      </c>
      <c r="AO8" s="27"/>
      <c r="AP8" s="27"/>
      <c r="AQ8" s="146"/>
      <c r="AR8" s="146"/>
      <c r="AS8" s="146"/>
      <c r="AT8" s="146"/>
      <c r="AU8" s="146"/>
      <c r="AV8" s="27"/>
      <c r="AW8" s="27"/>
      <c r="AX8" s="27"/>
      <c r="AY8" s="27"/>
      <c r="AZ8" s="27"/>
      <c r="BA8" s="145"/>
      <c r="BB8" s="145" t="s">
        <v>128</v>
      </c>
      <c r="BD8" s="27"/>
      <c r="BE8" s="27"/>
    </row>
    <row r="9" spans="1:57" s="17" customFormat="1" ht="18.75" customHeight="1">
      <c r="C9" s="119"/>
      <c r="D9" s="120"/>
      <c r="E9" s="120"/>
      <c r="F9" s="127"/>
      <c r="G9" s="127"/>
      <c r="H9" s="128"/>
      <c r="I9" s="128"/>
      <c r="J9" s="127"/>
      <c r="K9" s="128"/>
      <c r="L9" s="127"/>
      <c r="M9" s="128"/>
      <c r="N9" s="127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D9" s="27"/>
      <c r="BE9" s="27"/>
    </row>
    <row r="10" spans="1:57" s="17" customFormat="1" ht="18.75" customHeight="1">
      <c r="B10" s="9" t="s">
        <v>97</v>
      </c>
      <c r="C10" s="27"/>
      <c r="D10" s="27"/>
      <c r="E10" s="27"/>
      <c r="F10" s="387" t="s">
        <v>79</v>
      </c>
      <c r="G10" s="387"/>
      <c r="H10" s="387"/>
      <c r="I10" s="387"/>
      <c r="J10" s="387"/>
      <c r="L10" s="9" t="s">
        <v>98</v>
      </c>
      <c r="M10" s="16"/>
      <c r="N10" s="16"/>
      <c r="O10" s="16"/>
      <c r="P10" s="16"/>
      <c r="Q10" s="16"/>
      <c r="R10" s="16"/>
      <c r="S10" s="16"/>
      <c r="T10" s="372" t="s">
        <v>146</v>
      </c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11" t="s">
        <v>85</v>
      </c>
      <c r="AQ10" s="370" t="s">
        <v>142</v>
      </c>
      <c r="AR10" s="370"/>
      <c r="AS10" s="370"/>
      <c r="AT10" s="370"/>
      <c r="AU10" s="370"/>
      <c r="AV10" s="370"/>
      <c r="AW10" s="137"/>
      <c r="AX10" s="137"/>
      <c r="AY10" s="137"/>
      <c r="AZ10" s="137"/>
      <c r="BA10" s="137"/>
      <c r="BD10" s="27"/>
      <c r="BE10" s="27"/>
    </row>
    <row r="11" spans="1:57" s="17" customFormat="1" ht="22.5" customHeight="1">
      <c r="B11" s="144"/>
      <c r="C11" s="27"/>
      <c r="D11" s="27"/>
      <c r="E11" s="27"/>
      <c r="F11" s="149" t="s">
        <v>125</v>
      </c>
      <c r="G11" s="27"/>
      <c r="H11" s="27"/>
      <c r="I11" s="27"/>
      <c r="J11" s="27"/>
      <c r="L11" s="144"/>
      <c r="M11" s="16"/>
      <c r="N11" s="16"/>
      <c r="O11" s="16"/>
      <c r="P11" s="16"/>
      <c r="Q11" s="16"/>
      <c r="R11" s="16"/>
      <c r="S11" s="16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120" t="s">
        <v>86</v>
      </c>
      <c r="AO11" s="230"/>
      <c r="AQ11" s="370"/>
      <c r="AR11" s="370"/>
      <c r="AS11" s="370"/>
      <c r="AT11" s="370"/>
      <c r="AU11" s="370"/>
      <c r="AV11" s="370"/>
      <c r="AW11" s="137"/>
      <c r="AX11" s="137"/>
      <c r="AY11" s="137"/>
      <c r="AZ11" s="137"/>
      <c r="BA11" s="137"/>
      <c r="BD11" s="27"/>
      <c r="BE11" s="27"/>
    </row>
    <row r="12" spans="1:57" s="11" customFormat="1" ht="17.5">
      <c r="B12" s="367" t="s">
        <v>106</v>
      </c>
      <c r="C12" s="367"/>
      <c r="D12" s="367"/>
      <c r="E12" s="367"/>
      <c r="F12" s="367"/>
      <c r="G12" s="367"/>
      <c r="H12" s="367"/>
      <c r="I12" s="367"/>
      <c r="J12" s="360" t="s">
        <v>143</v>
      </c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H12" s="197"/>
      <c r="AI12" s="367" t="s">
        <v>126</v>
      </c>
      <c r="AJ12" s="367"/>
      <c r="AK12" s="367"/>
      <c r="AL12" s="367"/>
      <c r="AM12" s="367"/>
      <c r="AN12" s="371" t="s">
        <v>147</v>
      </c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199"/>
    </row>
    <row r="13" spans="1:57" s="11" customFormat="1" ht="3" customHeight="1">
      <c r="B13" s="9"/>
      <c r="C13" s="82"/>
      <c r="D13" s="82"/>
      <c r="E13" s="82"/>
      <c r="F13" s="82"/>
      <c r="G13" s="82"/>
      <c r="H13" s="82"/>
      <c r="I13" s="82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9"/>
      <c r="AE13" s="209"/>
      <c r="AH13" s="10"/>
      <c r="AI13" s="10"/>
      <c r="AJ13" s="10"/>
      <c r="AK13" s="10"/>
      <c r="AL13" s="9"/>
      <c r="AM13" s="103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199"/>
    </row>
    <row r="14" spans="1:57" s="11" customFormat="1" ht="34.5" customHeight="1">
      <c r="B14" s="198" t="s">
        <v>93</v>
      </c>
      <c r="C14" s="103"/>
      <c r="D14" s="103"/>
      <c r="E14" s="103"/>
      <c r="F14" s="103"/>
      <c r="G14" s="103"/>
      <c r="H14" s="103"/>
      <c r="I14" s="103"/>
      <c r="J14" s="385" t="s">
        <v>144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H14" s="10"/>
      <c r="AI14" s="10"/>
      <c r="AJ14" s="10"/>
      <c r="AK14" s="10"/>
      <c r="AL14" s="10"/>
      <c r="AM14" s="10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199"/>
    </row>
    <row r="15" spans="1:57" s="11" customFormat="1" ht="3.75" customHeight="1">
      <c r="B15" s="9"/>
      <c r="C15" s="82"/>
      <c r="D15" s="82"/>
      <c r="E15" s="82"/>
      <c r="F15" s="82"/>
      <c r="G15" s="82"/>
      <c r="H15" s="82"/>
      <c r="I15" s="82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H15" s="10"/>
      <c r="AI15" s="10"/>
      <c r="AJ15" s="10"/>
      <c r="AK15" s="10"/>
      <c r="AL15" s="10"/>
      <c r="AM15" s="10"/>
      <c r="AN15" s="10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</row>
    <row r="16" spans="1:57" s="11" customFormat="1" ht="15.75" customHeight="1">
      <c r="B16" s="367" t="s">
        <v>123</v>
      </c>
      <c r="C16" s="367"/>
      <c r="D16" s="367"/>
      <c r="E16" s="367"/>
      <c r="F16" s="367"/>
      <c r="G16" s="367"/>
      <c r="H16" s="367"/>
      <c r="I16" s="367"/>
      <c r="J16" s="358" t="s">
        <v>145</v>
      </c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H16" s="10"/>
      <c r="AI16" s="10"/>
      <c r="AJ16" s="10"/>
      <c r="AK16" s="10"/>
      <c r="AL16" s="10"/>
      <c r="AM16" s="10"/>
      <c r="AN16" s="10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</row>
    <row r="17" spans="1:64" s="11" customFormat="1" ht="15.75" customHeight="1">
      <c r="B17" s="197"/>
      <c r="C17" s="82"/>
      <c r="D17" s="82"/>
      <c r="E17" s="82"/>
      <c r="F17" s="82"/>
      <c r="G17" s="82"/>
      <c r="H17" s="82"/>
      <c r="I17" s="82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H17" s="218"/>
      <c r="AI17" s="366" t="s">
        <v>127</v>
      </c>
      <c r="AJ17" s="366"/>
      <c r="AK17" s="366"/>
      <c r="AL17" s="366"/>
      <c r="AM17" s="366"/>
      <c r="AN17" s="9" t="str">
        <f>IF(OR(OKR="т1",OKR="т2"),"2 роки", IF(OKR="т3","1 рік","3 роки"))&amp;" 10 місяців"</f>
        <v>3 роки 10 місяців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D17" s="10"/>
      <c r="BE17" s="10"/>
    </row>
    <row r="18" spans="1:64" s="11" customFormat="1" ht="3" customHeight="1">
      <c r="B18" s="9"/>
      <c r="C18" s="82"/>
      <c r="D18" s="82"/>
      <c r="E18" s="82"/>
      <c r="F18" s="82"/>
      <c r="G18" s="82"/>
      <c r="H18" s="82"/>
      <c r="I18" s="82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6"/>
      <c r="AE18" s="116"/>
      <c r="AH18" s="12"/>
      <c r="AI18" s="105"/>
      <c r="AJ18" s="105"/>
      <c r="AK18" s="10"/>
      <c r="AL18" s="10"/>
      <c r="AM18" s="10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D18" s="10"/>
      <c r="BE18" s="10"/>
    </row>
    <row r="19" spans="1:64" s="11" customFormat="1" ht="12.75" customHeight="1">
      <c r="B19" s="367" t="s">
        <v>99</v>
      </c>
      <c r="C19" s="367"/>
      <c r="D19" s="367"/>
      <c r="E19" s="367"/>
      <c r="F19" s="367"/>
      <c r="G19" s="367"/>
      <c r="H19" s="367"/>
      <c r="I19" s="367"/>
      <c r="J19" s="360" t="s">
        <v>78</v>
      </c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H19" s="13"/>
      <c r="AI19" s="13"/>
      <c r="AJ19" s="13"/>
      <c r="AK19" s="9" t="s">
        <v>88</v>
      </c>
      <c r="AL19" s="10"/>
      <c r="AM19" s="10"/>
      <c r="AN19" s="203" t="s">
        <v>80</v>
      </c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D19" s="10"/>
      <c r="BE19" s="10"/>
    </row>
    <row r="20" spans="1:64" s="11" customFormat="1" ht="3" customHeight="1">
      <c r="B20" s="9"/>
      <c r="C20" s="82"/>
      <c r="D20" s="82"/>
      <c r="E20" s="82"/>
      <c r="F20" s="82"/>
      <c r="G20" s="82"/>
      <c r="H20" s="82"/>
      <c r="I20" s="82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8"/>
      <c r="AE20" s="118"/>
      <c r="AH20" s="13"/>
      <c r="AI20" s="13"/>
      <c r="AJ20" s="13"/>
      <c r="AK20" s="10"/>
      <c r="AL20" s="10"/>
      <c r="AM20" s="10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D20" s="10"/>
      <c r="BE20" s="10"/>
    </row>
    <row r="21" spans="1:64" s="14" customFormat="1" ht="10.5" customHeight="1">
      <c r="J21" s="148" t="s">
        <v>105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Y21" s="15"/>
      <c r="Z21" s="15"/>
      <c r="AA21" s="15"/>
      <c r="AB21" s="15"/>
      <c r="AC21" s="15"/>
      <c r="AD21" s="15"/>
      <c r="AE21" s="136"/>
      <c r="AH21" s="136"/>
      <c r="AI21" s="136"/>
      <c r="AJ21" s="136"/>
      <c r="AK21" s="136"/>
      <c r="AL21" s="136"/>
      <c r="AM21" s="136"/>
      <c r="AN21" s="134" t="s">
        <v>96</v>
      </c>
      <c r="AO21" s="136"/>
      <c r="AP21" s="136"/>
      <c r="AQ21" s="136"/>
      <c r="AR21" s="136"/>
      <c r="AS21" s="136"/>
      <c r="AT21" s="136"/>
      <c r="AU21" s="136"/>
      <c r="AV21" s="136"/>
      <c r="AW21" s="136"/>
      <c r="AX21" s="15"/>
      <c r="AY21" s="15"/>
      <c r="AZ21" s="15"/>
      <c r="BA21" s="15"/>
      <c r="BB21" s="15"/>
      <c r="BD21" s="15"/>
      <c r="BE21" s="15"/>
    </row>
    <row r="22" spans="1:64" s="14" customFormat="1" ht="8.25" customHeight="1"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</row>
    <row r="23" spans="1:64" s="17" customFormat="1" ht="15.75" customHeight="1">
      <c r="A23" s="383" t="s">
        <v>35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16"/>
      <c r="BD23" s="16"/>
      <c r="BE23" s="16"/>
    </row>
    <row r="24" spans="1:64" s="159" customFormat="1" ht="12.75" customHeight="1" thickBot="1">
      <c r="A24" s="155"/>
      <c r="B24" s="155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6"/>
      <c r="BD24" s="156"/>
      <c r="BE24" s="156"/>
      <c r="BF24" s="157"/>
      <c r="BG24" s="158"/>
      <c r="BI24" s="157"/>
      <c r="BJ24" s="160"/>
      <c r="BK24" s="161"/>
      <c r="BL24" s="161"/>
    </row>
    <row r="25" spans="1:64" s="194" customFormat="1" ht="30" hidden="1" customHeight="1">
      <c r="A25" s="190"/>
      <c r="B25" s="190"/>
      <c r="C25" s="181" t="str">
        <f>"01.09."&amp;Uch</f>
        <v>01.09.2024</v>
      </c>
      <c r="D25" s="181">
        <f>WEEKDAY(C25,2)</f>
        <v>7</v>
      </c>
      <c r="E25" s="181">
        <f>IF(D25=6,3,IF(D25=7,2,1))</f>
        <v>2</v>
      </c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91"/>
      <c r="BD25" s="191"/>
      <c r="BE25" s="191"/>
      <c r="BF25" s="192"/>
      <c r="BG25" s="193"/>
      <c r="BI25" s="192"/>
      <c r="BJ25" s="195"/>
      <c r="BK25" s="196"/>
      <c r="BL25" s="196"/>
    </row>
    <row r="26" spans="1:64" s="183" customFormat="1" ht="42.75" hidden="1" customHeight="1">
      <c r="C26" s="184" t="str">
        <f>"0"&amp;E25&amp;".09."&amp;Uch</f>
        <v>02.09.2024</v>
      </c>
      <c r="D26" s="184">
        <f>C27+1</f>
        <v>45544</v>
      </c>
      <c r="E26" s="184">
        <f t="shared" ref="E26:AA26" si="0">D27+1</f>
        <v>45551</v>
      </c>
      <c r="F26" s="184">
        <f t="shared" si="0"/>
        <v>45558</v>
      </c>
      <c r="G26" s="184">
        <f t="shared" si="0"/>
        <v>45565</v>
      </c>
      <c r="H26" s="184">
        <f t="shared" si="0"/>
        <v>45572</v>
      </c>
      <c r="I26" s="184">
        <f t="shared" si="0"/>
        <v>45579</v>
      </c>
      <c r="J26" s="184">
        <f t="shared" si="0"/>
        <v>45586</v>
      </c>
      <c r="K26" s="184">
        <f t="shared" si="0"/>
        <v>45593</v>
      </c>
      <c r="L26" s="184">
        <f t="shared" si="0"/>
        <v>45600</v>
      </c>
      <c r="M26" s="184">
        <f t="shared" si="0"/>
        <v>45607</v>
      </c>
      <c r="N26" s="184">
        <f t="shared" si="0"/>
        <v>45614</v>
      </c>
      <c r="O26" s="184">
        <f t="shared" si="0"/>
        <v>45621</v>
      </c>
      <c r="P26" s="184">
        <f t="shared" si="0"/>
        <v>45628</v>
      </c>
      <c r="Q26" s="184">
        <f t="shared" si="0"/>
        <v>45635</v>
      </c>
      <c r="R26" s="184">
        <f t="shared" si="0"/>
        <v>45642</v>
      </c>
      <c r="S26" s="184">
        <f t="shared" si="0"/>
        <v>45649</v>
      </c>
      <c r="T26" s="184">
        <f t="shared" si="0"/>
        <v>45656</v>
      </c>
      <c r="U26" s="184">
        <f t="shared" si="0"/>
        <v>45663</v>
      </c>
      <c r="V26" s="184">
        <f t="shared" si="0"/>
        <v>45670</v>
      </c>
      <c r="W26" s="184">
        <f t="shared" si="0"/>
        <v>45677</v>
      </c>
      <c r="X26" s="184">
        <f t="shared" si="0"/>
        <v>45684</v>
      </c>
      <c r="Y26" s="184">
        <f t="shared" si="0"/>
        <v>45691</v>
      </c>
      <c r="Z26" s="184">
        <f t="shared" si="0"/>
        <v>45698</v>
      </c>
      <c r="AA26" s="185">
        <f t="shared" si="0"/>
        <v>45705</v>
      </c>
      <c r="AB26" s="185">
        <f t="shared" ref="AB26:BB26" si="1">AA27+1</f>
        <v>45712</v>
      </c>
      <c r="AC26" s="185">
        <f t="shared" si="1"/>
        <v>45718</v>
      </c>
      <c r="AD26" s="185">
        <f t="shared" si="1"/>
        <v>45725</v>
      </c>
      <c r="AE26" s="185">
        <f t="shared" si="1"/>
        <v>45732</v>
      </c>
      <c r="AF26" s="185">
        <f t="shared" si="1"/>
        <v>45739</v>
      </c>
      <c r="AG26" s="185">
        <f t="shared" si="1"/>
        <v>45746</v>
      </c>
      <c r="AH26" s="185">
        <f t="shared" si="1"/>
        <v>45753</v>
      </c>
      <c r="AI26" s="185">
        <f t="shared" si="1"/>
        <v>45760</v>
      </c>
      <c r="AJ26" s="185">
        <f t="shared" si="1"/>
        <v>45767</v>
      </c>
      <c r="AK26" s="185">
        <f t="shared" si="1"/>
        <v>45774</v>
      </c>
      <c r="AL26" s="185">
        <f t="shared" si="1"/>
        <v>45781</v>
      </c>
      <c r="AM26" s="185">
        <f t="shared" si="1"/>
        <v>45788</v>
      </c>
      <c r="AN26" s="185">
        <f t="shared" si="1"/>
        <v>45795</v>
      </c>
      <c r="AO26" s="185">
        <f t="shared" si="1"/>
        <v>45802</v>
      </c>
      <c r="AP26" s="185">
        <f t="shared" si="1"/>
        <v>45809</v>
      </c>
      <c r="AQ26" s="185">
        <f t="shared" si="1"/>
        <v>45816</v>
      </c>
      <c r="AR26" s="185">
        <f t="shared" si="1"/>
        <v>45823</v>
      </c>
      <c r="AS26" s="185">
        <f t="shared" si="1"/>
        <v>45830</v>
      </c>
      <c r="AT26" s="185">
        <f t="shared" si="1"/>
        <v>45837</v>
      </c>
      <c r="AU26" s="185">
        <f t="shared" si="1"/>
        <v>45844</v>
      </c>
      <c r="AV26" s="185">
        <f t="shared" si="1"/>
        <v>45851</v>
      </c>
      <c r="AW26" s="185">
        <f t="shared" si="1"/>
        <v>45858</v>
      </c>
      <c r="AX26" s="185">
        <f t="shared" si="1"/>
        <v>45865</v>
      </c>
      <c r="AY26" s="185">
        <f t="shared" si="1"/>
        <v>45872</v>
      </c>
      <c r="AZ26" s="185">
        <f t="shared" si="1"/>
        <v>45879</v>
      </c>
      <c r="BA26" s="185">
        <f t="shared" si="1"/>
        <v>45886</v>
      </c>
      <c r="BB26" s="185">
        <f t="shared" si="1"/>
        <v>45893</v>
      </c>
      <c r="BC26" s="182"/>
      <c r="BD26" s="182"/>
      <c r="BE26" s="182"/>
      <c r="BG26" s="186"/>
      <c r="BJ26" s="187"/>
      <c r="BK26" s="188"/>
      <c r="BL26" s="188"/>
    </row>
    <row r="27" spans="1:64" s="183" customFormat="1" ht="48.75" hidden="1" customHeight="1" thickBot="1">
      <c r="C27" s="184">
        <f>C26+6</f>
        <v>45543</v>
      </c>
      <c r="D27" s="184">
        <f t="shared" ref="D27:AA27" si="2">D26+6</f>
        <v>45550</v>
      </c>
      <c r="E27" s="184">
        <f t="shared" si="2"/>
        <v>45557</v>
      </c>
      <c r="F27" s="184">
        <f t="shared" si="2"/>
        <v>45564</v>
      </c>
      <c r="G27" s="184">
        <f t="shared" si="2"/>
        <v>45571</v>
      </c>
      <c r="H27" s="184">
        <f t="shared" si="2"/>
        <v>45578</v>
      </c>
      <c r="I27" s="184">
        <f t="shared" si="2"/>
        <v>45585</v>
      </c>
      <c r="J27" s="184">
        <f t="shared" si="2"/>
        <v>45592</v>
      </c>
      <c r="K27" s="184">
        <f t="shared" si="2"/>
        <v>45599</v>
      </c>
      <c r="L27" s="184">
        <f t="shared" si="2"/>
        <v>45606</v>
      </c>
      <c r="M27" s="184">
        <f t="shared" si="2"/>
        <v>45613</v>
      </c>
      <c r="N27" s="184">
        <f t="shared" si="2"/>
        <v>45620</v>
      </c>
      <c r="O27" s="184">
        <f t="shared" si="2"/>
        <v>45627</v>
      </c>
      <c r="P27" s="184">
        <f t="shared" si="2"/>
        <v>45634</v>
      </c>
      <c r="Q27" s="184">
        <f t="shared" si="2"/>
        <v>45641</v>
      </c>
      <c r="R27" s="184">
        <f t="shared" si="2"/>
        <v>45648</v>
      </c>
      <c r="S27" s="184">
        <f t="shared" si="2"/>
        <v>45655</v>
      </c>
      <c r="T27" s="184">
        <f t="shared" si="2"/>
        <v>45662</v>
      </c>
      <c r="U27" s="184">
        <f t="shared" si="2"/>
        <v>45669</v>
      </c>
      <c r="V27" s="184">
        <f t="shared" si="2"/>
        <v>45676</v>
      </c>
      <c r="W27" s="184">
        <f t="shared" si="2"/>
        <v>45683</v>
      </c>
      <c r="X27" s="184">
        <f t="shared" si="2"/>
        <v>45690</v>
      </c>
      <c r="Y27" s="184">
        <f t="shared" si="2"/>
        <v>45697</v>
      </c>
      <c r="Z27" s="184">
        <f t="shared" si="2"/>
        <v>45704</v>
      </c>
      <c r="AA27" s="185">
        <f t="shared" si="2"/>
        <v>45711</v>
      </c>
      <c r="AB27" s="184">
        <f>AB26+5</f>
        <v>45717</v>
      </c>
      <c r="AC27" s="184">
        <f t="shared" ref="AC27:BB27" si="3">AC26+6</f>
        <v>45724</v>
      </c>
      <c r="AD27" s="184">
        <f t="shared" si="3"/>
        <v>45731</v>
      </c>
      <c r="AE27" s="184">
        <f t="shared" si="3"/>
        <v>45738</v>
      </c>
      <c r="AF27" s="184">
        <f t="shared" si="3"/>
        <v>45745</v>
      </c>
      <c r="AG27" s="184">
        <f t="shared" si="3"/>
        <v>45752</v>
      </c>
      <c r="AH27" s="184">
        <f t="shared" si="3"/>
        <v>45759</v>
      </c>
      <c r="AI27" s="184">
        <f t="shared" si="3"/>
        <v>45766</v>
      </c>
      <c r="AJ27" s="184">
        <f t="shared" si="3"/>
        <v>45773</v>
      </c>
      <c r="AK27" s="184">
        <f t="shared" si="3"/>
        <v>45780</v>
      </c>
      <c r="AL27" s="184">
        <f t="shared" si="3"/>
        <v>45787</v>
      </c>
      <c r="AM27" s="184">
        <f t="shared" si="3"/>
        <v>45794</v>
      </c>
      <c r="AN27" s="184">
        <f t="shared" si="3"/>
        <v>45801</v>
      </c>
      <c r="AO27" s="184">
        <f t="shared" si="3"/>
        <v>45808</v>
      </c>
      <c r="AP27" s="184">
        <f t="shared" si="3"/>
        <v>45815</v>
      </c>
      <c r="AQ27" s="184">
        <f t="shared" si="3"/>
        <v>45822</v>
      </c>
      <c r="AR27" s="184">
        <f t="shared" si="3"/>
        <v>45829</v>
      </c>
      <c r="AS27" s="184">
        <f t="shared" si="3"/>
        <v>45836</v>
      </c>
      <c r="AT27" s="184">
        <f t="shared" si="3"/>
        <v>45843</v>
      </c>
      <c r="AU27" s="184">
        <f t="shared" si="3"/>
        <v>45850</v>
      </c>
      <c r="AV27" s="184">
        <f t="shared" si="3"/>
        <v>45857</v>
      </c>
      <c r="AW27" s="184">
        <f t="shared" si="3"/>
        <v>45864</v>
      </c>
      <c r="AX27" s="184">
        <f t="shared" si="3"/>
        <v>45871</v>
      </c>
      <c r="AY27" s="184">
        <f t="shared" si="3"/>
        <v>45878</v>
      </c>
      <c r="AZ27" s="185">
        <f t="shared" si="3"/>
        <v>45885</v>
      </c>
      <c r="BA27" s="185">
        <f t="shared" si="3"/>
        <v>45892</v>
      </c>
      <c r="BB27" s="185">
        <f t="shared" si="3"/>
        <v>45899</v>
      </c>
      <c r="BC27" s="182"/>
      <c r="BD27" s="182"/>
      <c r="BE27" s="182"/>
      <c r="BG27" s="186"/>
      <c r="BJ27" s="187"/>
      <c r="BK27" s="188"/>
      <c r="BL27" s="188"/>
    </row>
    <row r="28" spans="1:64" s="162" customFormat="1" ht="10.5" customHeight="1">
      <c r="A28" s="375" t="s">
        <v>36</v>
      </c>
      <c r="B28" s="376"/>
      <c r="C28" s="223"/>
      <c r="D28" s="223" t="s">
        <v>111</v>
      </c>
      <c r="E28" s="223"/>
      <c r="F28" s="223"/>
      <c r="G28" s="223"/>
      <c r="H28" s="224"/>
      <c r="I28" s="223" t="s">
        <v>112</v>
      </c>
      <c r="J28" s="223"/>
      <c r="K28" s="223"/>
      <c r="L28" s="223"/>
      <c r="M28" s="223" t="s">
        <v>113</v>
      </c>
      <c r="N28" s="223"/>
      <c r="O28" s="223"/>
      <c r="P28" s="223"/>
      <c r="Q28" s="223"/>
      <c r="R28" s="223" t="s">
        <v>114</v>
      </c>
      <c r="S28" s="223"/>
      <c r="T28" s="223"/>
      <c r="U28" s="223"/>
      <c r="V28" s="223" t="s">
        <v>115</v>
      </c>
      <c r="W28" s="223"/>
      <c r="X28" s="223"/>
      <c r="Y28" s="223"/>
      <c r="Z28" s="223"/>
      <c r="AA28" s="225" t="s">
        <v>116</v>
      </c>
      <c r="AB28" s="225"/>
      <c r="AC28" s="223"/>
      <c r="AD28" s="223"/>
      <c r="AE28" s="223" t="s">
        <v>117</v>
      </c>
      <c r="AF28" s="223"/>
      <c r="AG28" s="224"/>
      <c r="AH28" s="223"/>
      <c r="AI28" s="223" t="s">
        <v>118</v>
      </c>
      <c r="AJ28" s="223"/>
      <c r="AK28" s="223"/>
      <c r="AL28" s="223"/>
      <c r="AM28" s="223" t="s">
        <v>119</v>
      </c>
      <c r="AN28" s="223"/>
      <c r="AO28" s="223"/>
      <c r="AP28" s="223"/>
      <c r="AQ28" s="223"/>
      <c r="AR28" s="223" t="s">
        <v>120</v>
      </c>
      <c r="AS28" s="223"/>
      <c r="AT28" s="223"/>
      <c r="AU28" s="223"/>
      <c r="AV28" s="223" t="s">
        <v>121</v>
      </c>
      <c r="AW28" s="223"/>
      <c r="AX28" s="225"/>
      <c r="AY28" s="225"/>
      <c r="AZ28" s="225" t="s">
        <v>122</v>
      </c>
      <c r="BA28" s="226"/>
      <c r="BB28" s="227"/>
      <c r="BC28" s="163"/>
      <c r="BD28" s="163"/>
      <c r="BE28" s="163"/>
      <c r="BG28" s="164"/>
      <c r="BJ28" s="165"/>
      <c r="BK28" s="166"/>
      <c r="BL28" s="166"/>
    </row>
    <row r="29" spans="1:64" s="173" customFormat="1" ht="60" customHeight="1">
      <c r="A29" s="377"/>
      <c r="B29" s="378"/>
      <c r="C29" s="220" t="str">
        <f>TEXT(DAY(C26),"00")&amp;"."&amp;TEXT(MONTH(C26),"00")&amp;" - "&amp;TEXT(DAY(C27),"00")&amp;"."&amp;TEXT(MONTH(C27),"00")</f>
        <v>02.09 - 08.09</v>
      </c>
      <c r="D29" s="221" t="str">
        <f>TEXT(DAY(D26),"00")&amp;"."&amp;TEXT(MONTH(D26),"00")&amp;" - "&amp;TEXT(DAY(D27),"00")&amp;"."&amp;TEXT(MONTH(D27),"00")</f>
        <v>09.09 - 15.09</v>
      </c>
      <c r="E29" s="221" t="str">
        <f t="shared" ref="E29:BB29" si="4">TEXT(DAY(E26),"00")&amp;"."&amp;TEXT(MONTH(E26),"00")&amp;" - "&amp;TEXT(DAY(E27),"00")&amp;"."&amp;TEXT(MONTH(E27),"00")</f>
        <v>16.09 - 22.09</v>
      </c>
      <c r="F29" s="221" t="str">
        <f t="shared" si="4"/>
        <v>23.09 - 29.09</v>
      </c>
      <c r="G29" s="221" t="str">
        <f t="shared" si="4"/>
        <v>30.09 - 06.10</v>
      </c>
      <c r="H29" s="221" t="str">
        <f t="shared" si="4"/>
        <v>07.10 - 13.10</v>
      </c>
      <c r="I29" s="221" t="str">
        <f t="shared" si="4"/>
        <v>14.10 - 20.10</v>
      </c>
      <c r="J29" s="221" t="str">
        <f t="shared" si="4"/>
        <v>21.10 - 27.10</v>
      </c>
      <c r="K29" s="221" t="str">
        <f t="shared" si="4"/>
        <v>28.10 - 03.11</v>
      </c>
      <c r="L29" s="221" t="str">
        <f t="shared" si="4"/>
        <v>04.11 - 10.11</v>
      </c>
      <c r="M29" s="221" t="str">
        <f t="shared" si="4"/>
        <v>11.11 - 17.11</v>
      </c>
      <c r="N29" s="221" t="str">
        <f t="shared" si="4"/>
        <v>18.11 - 24.11</v>
      </c>
      <c r="O29" s="221" t="str">
        <f t="shared" si="4"/>
        <v>25.11 - 01.12</v>
      </c>
      <c r="P29" s="221" t="str">
        <f t="shared" si="4"/>
        <v>02.12 - 08.12</v>
      </c>
      <c r="Q29" s="221" t="str">
        <f t="shared" si="4"/>
        <v>09.12 - 15.12</v>
      </c>
      <c r="R29" s="221" t="str">
        <f t="shared" si="4"/>
        <v>16.12 - 22.12</v>
      </c>
      <c r="S29" s="221" t="str">
        <f t="shared" si="4"/>
        <v>23.12 - 29.12</v>
      </c>
      <c r="T29" s="221" t="str">
        <f t="shared" si="4"/>
        <v>30.12 - 05.01</v>
      </c>
      <c r="U29" s="221" t="str">
        <f t="shared" si="4"/>
        <v>06.01 - 12.01</v>
      </c>
      <c r="V29" s="221" t="str">
        <f t="shared" si="4"/>
        <v>13.01 - 19.01</v>
      </c>
      <c r="W29" s="221" t="str">
        <f t="shared" si="4"/>
        <v>20.01 - 26.01</v>
      </c>
      <c r="X29" s="221" t="str">
        <f t="shared" si="4"/>
        <v>27.01 - 02.02</v>
      </c>
      <c r="Y29" s="221" t="str">
        <f t="shared" si="4"/>
        <v>03.02 - 09.02</v>
      </c>
      <c r="Z29" s="221" t="str">
        <f t="shared" si="4"/>
        <v>10.02 - 16.02</v>
      </c>
      <c r="AA29" s="221" t="str">
        <f t="shared" si="4"/>
        <v>17.02 - 23.02</v>
      </c>
      <c r="AB29" s="221" t="str">
        <f t="shared" si="4"/>
        <v>24.02 - 01.03</v>
      </c>
      <c r="AC29" s="221" t="str">
        <f t="shared" si="4"/>
        <v>02.03 - 08.03</v>
      </c>
      <c r="AD29" s="221" t="str">
        <f t="shared" si="4"/>
        <v>09.03 - 15.03</v>
      </c>
      <c r="AE29" s="221" t="str">
        <f t="shared" si="4"/>
        <v>16.03 - 22.03</v>
      </c>
      <c r="AF29" s="221" t="str">
        <f t="shared" si="4"/>
        <v>23.03 - 29.03</v>
      </c>
      <c r="AG29" s="221" t="str">
        <f t="shared" si="4"/>
        <v>30.03 - 05.04</v>
      </c>
      <c r="AH29" s="221" t="str">
        <f t="shared" si="4"/>
        <v>06.04 - 12.04</v>
      </c>
      <c r="AI29" s="221" t="str">
        <f t="shared" si="4"/>
        <v>13.04 - 19.04</v>
      </c>
      <c r="AJ29" s="221" t="str">
        <f t="shared" si="4"/>
        <v>20.04 - 26.04</v>
      </c>
      <c r="AK29" s="221" t="str">
        <f t="shared" si="4"/>
        <v>27.04 - 03.05</v>
      </c>
      <c r="AL29" s="221" t="str">
        <f t="shared" si="4"/>
        <v>04.05 - 10.05</v>
      </c>
      <c r="AM29" s="221" t="str">
        <f t="shared" si="4"/>
        <v>11.05 - 17.05</v>
      </c>
      <c r="AN29" s="221" t="str">
        <f t="shared" si="4"/>
        <v>18.05 - 24.05</v>
      </c>
      <c r="AO29" s="221" t="str">
        <f t="shared" si="4"/>
        <v>25.05 - 31.05</v>
      </c>
      <c r="AP29" s="221" t="str">
        <f t="shared" si="4"/>
        <v>01.06 - 07.06</v>
      </c>
      <c r="AQ29" s="221" t="str">
        <f t="shared" si="4"/>
        <v>08.06 - 14.06</v>
      </c>
      <c r="AR29" s="221" t="str">
        <f t="shared" si="4"/>
        <v>15.06 - 21.06</v>
      </c>
      <c r="AS29" s="221" t="str">
        <f t="shared" si="4"/>
        <v>22.06 - 28.06</v>
      </c>
      <c r="AT29" s="221" t="str">
        <f t="shared" si="4"/>
        <v>29.06 - 05.07</v>
      </c>
      <c r="AU29" s="221" t="str">
        <f t="shared" si="4"/>
        <v>06.07 - 12.07</v>
      </c>
      <c r="AV29" s="221" t="str">
        <f t="shared" si="4"/>
        <v>13.07 - 19.07</v>
      </c>
      <c r="AW29" s="221" t="str">
        <f t="shared" si="4"/>
        <v>20.07 - 26.07</v>
      </c>
      <c r="AX29" s="221" t="str">
        <f t="shared" si="4"/>
        <v>27.07 - 02.08</v>
      </c>
      <c r="AY29" s="221" t="str">
        <f t="shared" si="4"/>
        <v>03.08 - 09.08</v>
      </c>
      <c r="AZ29" s="221" t="str">
        <f t="shared" si="4"/>
        <v>10.08 - 16.08</v>
      </c>
      <c r="BA29" s="221" t="str">
        <f t="shared" si="4"/>
        <v>17.08 - 23.08</v>
      </c>
      <c r="BB29" s="228" t="str">
        <f t="shared" si="4"/>
        <v>24.08 - 30.08</v>
      </c>
      <c r="BC29" s="174"/>
      <c r="BD29" s="174"/>
      <c r="BE29" s="174"/>
      <c r="BG29" s="175"/>
      <c r="BJ29" s="177"/>
      <c r="BK29" s="178"/>
      <c r="BL29" s="178"/>
    </row>
    <row r="30" spans="1:64" s="167" customFormat="1" ht="10.5" customHeight="1" thickBot="1">
      <c r="A30" s="379" t="s">
        <v>37</v>
      </c>
      <c r="B30" s="380"/>
      <c r="C30" s="179">
        <v>1</v>
      </c>
      <c r="D30" s="168">
        <v>2</v>
      </c>
      <c r="E30" s="168">
        <v>3</v>
      </c>
      <c r="F30" s="168">
        <v>4</v>
      </c>
      <c r="G30" s="168">
        <v>5</v>
      </c>
      <c r="H30" s="168">
        <v>6</v>
      </c>
      <c r="I30" s="168">
        <v>7</v>
      </c>
      <c r="J30" s="168">
        <v>8</v>
      </c>
      <c r="K30" s="168">
        <v>9</v>
      </c>
      <c r="L30" s="168">
        <v>10</v>
      </c>
      <c r="M30" s="168">
        <v>11</v>
      </c>
      <c r="N30" s="168">
        <v>12</v>
      </c>
      <c r="O30" s="168">
        <v>13</v>
      </c>
      <c r="P30" s="168">
        <v>14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168">
        <v>21</v>
      </c>
      <c r="X30" s="168">
        <v>22</v>
      </c>
      <c r="Y30" s="168">
        <v>23</v>
      </c>
      <c r="Z30" s="168">
        <v>24</v>
      </c>
      <c r="AA30" s="168">
        <v>25</v>
      </c>
      <c r="AB30" s="168">
        <v>26</v>
      </c>
      <c r="AC30" s="168">
        <v>27</v>
      </c>
      <c r="AD30" s="168">
        <v>28</v>
      </c>
      <c r="AE30" s="168">
        <v>29</v>
      </c>
      <c r="AF30" s="168">
        <v>30</v>
      </c>
      <c r="AG30" s="168">
        <v>31</v>
      </c>
      <c r="AH30" s="168">
        <v>32</v>
      </c>
      <c r="AI30" s="168">
        <v>33</v>
      </c>
      <c r="AJ30" s="168">
        <v>34</v>
      </c>
      <c r="AK30" s="168">
        <v>35</v>
      </c>
      <c r="AL30" s="168">
        <v>36</v>
      </c>
      <c r="AM30" s="168">
        <v>37</v>
      </c>
      <c r="AN30" s="168">
        <v>38</v>
      </c>
      <c r="AO30" s="168">
        <v>39</v>
      </c>
      <c r="AP30" s="168">
        <v>40</v>
      </c>
      <c r="AQ30" s="168">
        <v>41</v>
      </c>
      <c r="AR30" s="168">
        <v>42</v>
      </c>
      <c r="AS30" s="168">
        <v>43</v>
      </c>
      <c r="AT30" s="168">
        <v>44</v>
      </c>
      <c r="AU30" s="168">
        <v>45</v>
      </c>
      <c r="AV30" s="168">
        <v>46</v>
      </c>
      <c r="AW30" s="168">
        <v>47</v>
      </c>
      <c r="AX30" s="168">
        <v>48</v>
      </c>
      <c r="AY30" s="168">
        <v>49</v>
      </c>
      <c r="AZ30" s="168">
        <v>50</v>
      </c>
      <c r="BA30" s="168">
        <v>51</v>
      </c>
      <c r="BB30" s="229">
        <v>52</v>
      </c>
      <c r="BC30" s="169"/>
      <c r="BD30" s="169"/>
      <c r="BE30" s="169"/>
      <c r="BG30" s="170"/>
      <c r="BJ30" s="171"/>
      <c r="BK30" s="172"/>
      <c r="BL30" s="172"/>
    </row>
    <row r="31" spans="1:64" s="167" customFormat="1" ht="10.5">
      <c r="A31" s="381" t="s">
        <v>3</v>
      </c>
      <c r="B31" s="382"/>
      <c r="C31" s="333" t="s">
        <v>68</v>
      </c>
      <c r="D31" s="334" t="s">
        <v>68</v>
      </c>
      <c r="E31" s="334" t="s">
        <v>68</v>
      </c>
      <c r="F31" s="334" t="s">
        <v>68</v>
      </c>
      <c r="G31" s="334" t="s">
        <v>68</v>
      </c>
      <c r="H31" s="334" t="s">
        <v>68</v>
      </c>
      <c r="I31" s="334" t="s">
        <v>68</v>
      </c>
      <c r="J31" s="334" t="s">
        <v>68</v>
      </c>
      <c r="K31" s="334" t="s">
        <v>68</v>
      </c>
      <c r="L31" s="334" t="s">
        <v>68</v>
      </c>
      <c r="M31" s="334" t="s">
        <v>68</v>
      </c>
      <c r="N31" s="334" t="s">
        <v>68</v>
      </c>
      <c r="O31" s="334" t="s">
        <v>68</v>
      </c>
      <c r="P31" s="334" t="s">
        <v>68</v>
      </c>
      <c r="Q31" s="334" t="s">
        <v>68</v>
      </c>
      <c r="R31" s="334" t="s">
        <v>69</v>
      </c>
      <c r="S31" s="334" t="s">
        <v>69</v>
      </c>
      <c r="T31" s="334" t="s">
        <v>70</v>
      </c>
      <c r="U31" s="334" t="s">
        <v>70</v>
      </c>
      <c r="V31" s="334" t="s">
        <v>70</v>
      </c>
      <c r="W31" s="334" t="s">
        <v>70</v>
      </c>
      <c r="X31" s="334" t="s">
        <v>70</v>
      </c>
      <c r="Y31" s="334" t="s">
        <v>70</v>
      </c>
      <c r="Z31" s="334" t="s">
        <v>70</v>
      </c>
      <c r="AA31" s="334" t="s">
        <v>68</v>
      </c>
      <c r="AB31" s="334" t="s">
        <v>68</v>
      </c>
      <c r="AC31" s="334" t="s">
        <v>68</v>
      </c>
      <c r="AD31" s="334" t="s">
        <v>68</v>
      </c>
      <c r="AE31" s="334" t="s">
        <v>68</v>
      </c>
      <c r="AF31" s="334" t="s">
        <v>68</v>
      </c>
      <c r="AG31" s="334" t="s">
        <v>68</v>
      </c>
      <c r="AH31" s="334" t="s">
        <v>68</v>
      </c>
      <c r="AI31" s="334" t="s">
        <v>68</v>
      </c>
      <c r="AJ31" s="334" t="s">
        <v>68</v>
      </c>
      <c r="AK31" s="334" t="s">
        <v>68</v>
      </c>
      <c r="AL31" s="334" t="s">
        <v>68</v>
      </c>
      <c r="AM31" s="334" t="s">
        <v>68</v>
      </c>
      <c r="AN31" s="334" t="s">
        <v>68</v>
      </c>
      <c r="AO31" s="334" t="s">
        <v>68</v>
      </c>
      <c r="AP31" s="334" t="s">
        <v>68</v>
      </c>
      <c r="AQ31" s="334" t="s">
        <v>69</v>
      </c>
      <c r="AR31" s="334" t="s">
        <v>69</v>
      </c>
      <c r="AS31" s="334" t="s">
        <v>71</v>
      </c>
      <c r="AT31" s="334" t="s">
        <v>71</v>
      </c>
      <c r="AU31" s="334" t="s">
        <v>71</v>
      </c>
      <c r="AV31" s="334" t="s">
        <v>70</v>
      </c>
      <c r="AW31" s="129" t="s">
        <v>70</v>
      </c>
      <c r="AX31" s="129" t="s">
        <v>70</v>
      </c>
      <c r="AY31" s="129" t="s">
        <v>70</v>
      </c>
      <c r="AZ31" s="129" t="s">
        <v>70</v>
      </c>
      <c r="BA31" s="129" t="s">
        <v>70</v>
      </c>
      <c r="BB31" s="130" t="s">
        <v>70</v>
      </c>
      <c r="BC31" s="169"/>
      <c r="BD31" s="169"/>
      <c r="BE31" s="169"/>
      <c r="BG31" s="170"/>
      <c r="BJ31" s="171"/>
      <c r="BK31" s="172"/>
      <c r="BL31" s="172"/>
    </row>
    <row r="32" spans="1:64" s="167" customFormat="1" ht="10.5">
      <c r="A32" s="368" t="s">
        <v>89</v>
      </c>
      <c r="B32" s="369"/>
      <c r="C32" s="333" t="s">
        <v>68</v>
      </c>
      <c r="D32" s="334" t="s">
        <v>68</v>
      </c>
      <c r="E32" s="334" t="s">
        <v>68</v>
      </c>
      <c r="F32" s="334" t="s">
        <v>68</v>
      </c>
      <c r="G32" s="334" t="s">
        <v>68</v>
      </c>
      <c r="H32" s="334" t="s">
        <v>68</v>
      </c>
      <c r="I32" s="334" t="s">
        <v>68</v>
      </c>
      <c r="J32" s="334" t="s">
        <v>68</v>
      </c>
      <c r="K32" s="334" t="s">
        <v>68</v>
      </c>
      <c r="L32" s="334" t="s">
        <v>68</v>
      </c>
      <c r="M32" s="334" t="s">
        <v>68</v>
      </c>
      <c r="N32" s="334" t="s">
        <v>68</v>
      </c>
      <c r="O32" s="334" t="s">
        <v>68</v>
      </c>
      <c r="P32" s="334" t="s">
        <v>68</v>
      </c>
      <c r="Q32" s="334" t="s">
        <v>68</v>
      </c>
      <c r="R32" s="334" t="s">
        <v>68</v>
      </c>
      <c r="S32" s="334" t="s">
        <v>69</v>
      </c>
      <c r="T32" s="334" t="s">
        <v>69</v>
      </c>
      <c r="U32" s="334" t="s">
        <v>70</v>
      </c>
      <c r="V32" s="334" t="s">
        <v>70</v>
      </c>
      <c r="W32" s="334" t="s">
        <v>70</v>
      </c>
      <c r="X32" s="334" t="s">
        <v>68</v>
      </c>
      <c r="Y32" s="334" t="s">
        <v>68</v>
      </c>
      <c r="Z32" s="334" t="s">
        <v>68</v>
      </c>
      <c r="AA32" s="334" t="s">
        <v>68</v>
      </c>
      <c r="AB32" s="334" t="s">
        <v>68</v>
      </c>
      <c r="AC32" s="334" t="s">
        <v>68</v>
      </c>
      <c r="AD32" s="334" t="s">
        <v>68</v>
      </c>
      <c r="AE32" s="334" t="s">
        <v>68</v>
      </c>
      <c r="AF32" s="334" t="s">
        <v>68</v>
      </c>
      <c r="AG32" s="334" t="s">
        <v>68</v>
      </c>
      <c r="AH32" s="334" t="s">
        <v>68</v>
      </c>
      <c r="AI32" s="334" t="s">
        <v>68</v>
      </c>
      <c r="AJ32" s="334" t="s">
        <v>68</v>
      </c>
      <c r="AK32" s="334" t="s">
        <v>68</v>
      </c>
      <c r="AL32" s="334" t="s">
        <v>68</v>
      </c>
      <c r="AM32" s="334" t="s">
        <v>68</v>
      </c>
      <c r="AN32" s="334" t="s">
        <v>69</v>
      </c>
      <c r="AO32" s="334" t="s">
        <v>69</v>
      </c>
      <c r="AP32" s="334" t="s">
        <v>71</v>
      </c>
      <c r="AQ32" s="334" t="s">
        <v>71</v>
      </c>
      <c r="AR32" s="334" t="s">
        <v>71</v>
      </c>
      <c r="AS32" s="334" t="s">
        <v>70</v>
      </c>
      <c r="AT32" s="334" t="s">
        <v>70</v>
      </c>
      <c r="AU32" s="334" t="s">
        <v>70</v>
      </c>
      <c r="AV32" s="334" t="s">
        <v>70</v>
      </c>
      <c r="AW32" s="129" t="s">
        <v>70</v>
      </c>
      <c r="AX32" s="129" t="s">
        <v>70</v>
      </c>
      <c r="AY32" s="129" t="s">
        <v>70</v>
      </c>
      <c r="AZ32" s="129" t="s">
        <v>70</v>
      </c>
      <c r="BA32" s="129" t="s">
        <v>70</v>
      </c>
      <c r="BB32" s="130" t="s">
        <v>70</v>
      </c>
      <c r="BC32" s="169"/>
      <c r="BD32" s="169"/>
      <c r="BE32" s="169"/>
      <c r="BG32" s="170"/>
      <c r="BJ32" s="171"/>
      <c r="BK32" s="172"/>
      <c r="BL32" s="172"/>
    </row>
    <row r="33" spans="1:64" s="167" customFormat="1" ht="10.5">
      <c r="A33" s="368" t="s">
        <v>90</v>
      </c>
      <c r="B33" s="369"/>
      <c r="C33" s="333" t="s">
        <v>68</v>
      </c>
      <c r="D33" s="334" t="s">
        <v>68</v>
      </c>
      <c r="E33" s="334" t="s">
        <v>68</v>
      </c>
      <c r="F33" s="334" t="s">
        <v>68</v>
      </c>
      <c r="G33" s="334" t="s">
        <v>68</v>
      </c>
      <c r="H33" s="334" t="s">
        <v>68</v>
      </c>
      <c r="I33" s="334" t="s">
        <v>68</v>
      </c>
      <c r="J33" s="334" t="s">
        <v>68</v>
      </c>
      <c r="K33" s="334" t="s">
        <v>68</v>
      </c>
      <c r="L33" s="334" t="s">
        <v>68</v>
      </c>
      <c r="M33" s="334" t="s">
        <v>68</v>
      </c>
      <c r="N33" s="334" t="s">
        <v>68</v>
      </c>
      <c r="O33" s="334" t="s">
        <v>68</v>
      </c>
      <c r="P33" s="334" t="s">
        <v>68</v>
      </c>
      <c r="Q33" s="334" t="s">
        <v>68</v>
      </c>
      <c r="R33" s="334" t="s">
        <v>68</v>
      </c>
      <c r="S33" s="334" t="s">
        <v>69</v>
      </c>
      <c r="T33" s="334" t="s">
        <v>69</v>
      </c>
      <c r="U33" s="334" t="s">
        <v>69</v>
      </c>
      <c r="V33" s="334" t="s">
        <v>70</v>
      </c>
      <c r="W33" s="334" t="s">
        <v>70</v>
      </c>
      <c r="X33" s="334" t="s">
        <v>68</v>
      </c>
      <c r="Y33" s="334" t="s">
        <v>68</v>
      </c>
      <c r="Z33" s="334" t="s">
        <v>68</v>
      </c>
      <c r="AA33" s="334" t="s">
        <v>68</v>
      </c>
      <c r="AB33" s="334" t="s">
        <v>68</v>
      </c>
      <c r="AC33" s="334" t="s">
        <v>68</v>
      </c>
      <c r="AD33" s="334" t="s">
        <v>68</v>
      </c>
      <c r="AE33" s="334" t="s">
        <v>68</v>
      </c>
      <c r="AF33" s="334" t="s">
        <v>68</v>
      </c>
      <c r="AG33" s="334" t="s">
        <v>68</v>
      </c>
      <c r="AH33" s="334" t="s">
        <v>68</v>
      </c>
      <c r="AI33" s="334" t="s">
        <v>68</v>
      </c>
      <c r="AJ33" s="334" t="s">
        <v>68</v>
      </c>
      <c r="AK33" s="334" t="s">
        <v>68</v>
      </c>
      <c r="AL33" s="334" t="s">
        <v>68</v>
      </c>
      <c r="AM33" s="334" t="s">
        <v>68</v>
      </c>
      <c r="AN33" s="334" t="s">
        <v>69</v>
      </c>
      <c r="AO33" s="334" t="s">
        <v>69</v>
      </c>
      <c r="AP33" s="334" t="s">
        <v>69</v>
      </c>
      <c r="AQ33" s="334" t="s">
        <v>71</v>
      </c>
      <c r="AR33" s="334" t="s">
        <v>71</v>
      </c>
      <c r="AS33" s="334" t="s">
        <v>71</v>
      </c>
      <c r="AT33" s="334" t="s">
        <v>71</v>
      </c>
      <c r="AU33" s="334" t="s">
        <v>70</v>
      </c>
      <c r="AV33" s="334" t="s">
        <v>70</v>
      </c>
      <c r="AW33" s="129" t="s">
        <v>70</v>
      </c>
      <c r="AX33" s="129" t="s">
        <v>70</v>
      </c>
      <c r="AY33" s="129" t="s">
        <v>70</v>
      </c>
      <c r="AZ33" s="129" t="s">
        <v>70</v>
      </c>
      <c r="BA33" s="129" t="s">
        <v>70</v>
      </c>
      <c r="BB33" s="130" t="s">
        <v>70</v>
      </c>
      <c r="BC33" s="169"/>
      <c r="BD33" s="169"/>
      <c r="BE33" s="169"/>
      <c r="BG33" s="170"/>
      <c r="BJ33" s="171"/>
      <c r="BK33" s="172"/>
      <c r="BL33" s="172"/>
    </row>
    <row r="34" spans="1:64" s="167" customFormat="1" ht="11" thickBot="1">
      <c r="A34" s="373" t="s">
        <v>91</v>
      </c>
      <c r="B34" s="374"/>
      <c r="C34" s="180" t="s">
        <v>68</v>
      </c>
      <c r="D34" s="131" t="s">
        <v>68</v>
      </c>
      <c r="E34" s="131" t="s">
        <v>68</v>
      </c>
      <c r="F34" s="131" t="s">
        <v>68</v>
      </c>
      <c r="G34" s="131" t="s">
        <v>68</v>
      </c>
      <c r="H34" s="131" t="s">
        <v>68</v>
      </c>
      <c r="I34" s="131" t="s">
        <v>68</v>
      </c>
      <c r="J34" s="131" t="s">
        <v>68</v>
      </c>
      <c r="K34" s="131" t="s">
        <v>68</v>
      </c>
      <c r="L34" s="131" t="s">
        <v>68</v>
      </c>
      <c r="M34" s="131" t="s">
        <v>68</v>
      </c>
      <c r="N34" s="131" t="s">
        <v>68</v>
      </c>
      <c r="O34" s="131" t="s">
        <v>68</v>
      </c>
      <c r="P34" s="131" t="s">
        <v>68</v>
      </c>
      <c r="Q34" s="131" t="s">
        <v>68</v>
      </c>
      <c r="R34" s="131" t="s">
        <v>68</v>
      </c>
      <c r="S34" s="131" t="s">
        <v>69</v>
      </c>
      <c r="T34" s="131" t="s">
        <v>69</v>
      </c>
      <c r="U34" s="131" t="s">
        <v>69</v>
      </c>
      <c r="V34" s="131" t="s">
        <v>70</v>
      </c>
      <c r="W34" s="131" t="s">
        <v>70</v>
      </c>
      <c r="X34" s="131" t="s">
        <v>68</v>
      </c>
      <c r="Y34" s="131" t="s">
        <v>68</v>
      </c>
      <c r="Z34" s="131" t="s">
        <v>68</v>
      </c>
      <c r="AA34" s="131" t="s">
        <v>68</v>
      </c>
      <c r="AB34" s="131" t="s">
        <v>68</v>
      </c>
      <c r="AC34" s="131" t="s">
        <v>68</v>
      </c>
      <c r="AD34" s="131" t="s">
        <v>68</v>
      </c>
      <c r="AE34" s="131" t="s">
        <v>68</v>
      </c>
      <c r="AF34" s="131" t="s">
        <v>68</v>
      </c>
      <c r="AG34" s="131" t="s">
        <v>68</v>
      </c>
      <c r="AH34" s="131" t="s">
        <v>68</v>
      </c>
      <c r="AI34" s="131" t="s">
        <v>68</v>
      </c>
      <c r="AJ34" s="131" t="s">
        <v>68</v>
      </c>
      <c r="AK34" s="131" t="s">
        <v>68</v>
      </c>
      <c r="AL34" s="131" t="s">
        <v>68</v>
      </c>
      <c r="AM34" s="131" t="s">
        <v>68</v>
      </c>
      <c r="AN34" s="131" t="s">
        <v>69</v>
      </c>
      <c r="AO34" s="131" t="s">
        <v>69</v>
      </c>
      <c r="AP34" s="131" t="s">
        <v>71</v>
      </c>
      <c r="AQ34" s="131" t="s">
        <v>71</v>
      </c>
      <c r="AR34" s="131" t="s">
        <v>71</v>
      </c>
      <c r="AS34" s="131" t="s">
        <v>131</v>
      </c>
      <c r="AT34" s="131"/>
      <c r="AU34" s="131"/>
      <c r="AV34" s="131"/>
      <c r="AW34" s="131"/>
      <c r="AX34" s="131"/>
      <c r="AY34" s="131"/>
      <c r="AZ34" s="131"/>
      <c r="BA34" s="131"/>
      <c r="BB34" s="132"/>
      <c r="BC34" s="169"/>
      <c r="BD34" s="169"/>
      <c r="BE34" s="169"/>
      <c r="BG34" s="170"/>
      <c r="BJ34" s="171"/>
      <c r="BK34" s="172"/>
      <c r="BL34" s="172"/>
    </row>
    <row r="35" spans="1:64" s="167" customFormat="1" ht="10.5" customHeight="1"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69"/>
      <c r="BD35" s="169"/>
      <c r="BE35" s="169"/>
      <c r="BG35" s="170"/>
      <c r="BJ35" s="171"/>
      <c r="BK35" s="172"/>
      <c r="BL35" s="172"/>
    </row>
    <row r="36" spans="1:64" s="19" customFormat="1" ht="15">
      <c r="B36" s="20"/>
      <c r="C36" s="241" t="str">
        <f>"Т - теоретичне навчання"&amp; IF(MID(DenZao,1,1)="з", " (самостійна робота)","") &amp;", С - екзаменаційна сесія, ПР - практика, К - канікули, ДП - виконання кваліфікаційної роботи, А -  атестація,"</f>
        <v>Т - теоретичне навчання, С - екзаменаційна сесія, ПР - практика, К - канікули, ДП - виконання кваліфікаційної роботи, А -  атестація,</v>
      </c>
      <c r="D36" s="20"/>
      <c r="E36" s="22"/>
      <c r="F36" s="23"/>
      <c r="G36" s="23"/>
      <c r="H36" s="23"/>
      <c r="I36" s="23"/>
      <c r="J36" s="23"/>
      <c r="K36" s="23"/>
      <c r="L36" s="23"/>
      <c r="M36" s="20"/>
      <c r="N36" s="20"/>
      <c r="O36" s="20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J36" s="11"/>
      <c r="BK36" s="11"/>
      <c r="BL36" s="11"/>
    </row>
    <row r="37" spans="1:64" s="19" customFormat="1" ht="15.5">
      <c r="B37" s="20"/>
      <c r="C37" s="150" t="s">
        <v>100</v>
      </c>
      <c r="D37" s="20"/>
      <c r="E37" s="22"/>
      <c r="F37" s="23"/>
      <c r="G37" s="23"/>
      <c r="H37" s="23"/>
      <c r="I37" s="23"/>
      <c r="J37" s="23"/>
      <c r="K37" s="23"/>
      <c r="L37" s="23"/>
      <c r="M37" s="20"/>
      <c r="N37" s="20"/>
      <c r="O37" s="20"/>
      <c r="P37" s="23"/>
      <c r="Q37" s="23"/>
      <c r="R37" s="23"/>
      <c r="S37" s="23"/>
      <c r="T37" s="21" t="str">
        <f>Uch&amp;" року "</f>
        <v xml:space="preserve">2024 року </v>
      </c>
      <c r="U37" s="22"/>
      <c r="V37" s="22"/>
      <c r="W37" s="22" t="s">
        <v>101</v>
      </c>
      <c r="X37" s="20"/>
      <c r="Z37" s="20"/>
      <c r="AA37" s="20"/>
      <c r="AB37" s="20"/>
      <c r="AC37" s="20"/>
      <c r="AD37" s="20"/>
      <c r="AE37" s="20"/>
      <c r="AF37" s="20"/>
      <c r="AG37" s="20"/>
      <c r="AH37" s="22"/>
      <c r="AI37" s="22" t="str">
        <f>Uch+1&amp;", "&amp;Uch+2&amp;",  та "&amp;Uch+3</f>
        <v>2025, 2026,  та 2027</v>
      </c>
      <c r="AJ37" s="20"/>
      <c r="AK37" s="20"/>
      <c r="AL37" s="20"/>
      <c r="AM37" s="22"/>
      <c r="AN37" s="21" t="s">
        <v>102</v>
      </c>
      <c r="BD37" s="23"/>
      <c r="BE37" s="23"/>
      <c r="BJ37" s="11"/>
      <c r="BK37" s="11"/>
      <c r="BL37" s="11"/>
    </row>
    <row r="38" spans="1:64" s="19" customFormat="1" ht="9.75" customHeight="1">
      <c r="A38" s="133"/>
      <c r="B38" s="20"/>
      <c r="C38" s="133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</row>
    <row r="39" spans="1:64" s="24" customFormat="1" ht="17.5">
      <c r="B39" s="365" t="s">
        <v>50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205"/>
      <c r="X39" s="205"/>
      <c r="Y39" s="201"/>
      <c r="Z39" s="202"/>
      <c r="AA39" s="206"/>
      <c r="AB39" s="202"/>
      <c r="AC39" s="216" t="s">
        <v>51</v>
      </c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P39" s="215" t="s">
        <v>133</v>
      </c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64" s="19" customFormat="1" ht="85.5" customHeight="1">
      <c r="B40" s="335" t="s">
        <v>49</v>
      </c>
      <c r="C40" s="336"/>
      <c r="D40" s="335" t="s">
        <v>52</v>
      </c>
      <c r="E40" s="337"/>
      <c r="F40" s="336"/>
      <c r="G40" s="335" t="s">
        <v>53</v>
      </c>
      <c r="H40" s="337"/>
      <c r="I40" s="337"/>
      <c r="J40" s="335" t="s">
        <v>54</v>
      </c>
      <c r="K40" s="337"/>
      <c r="L40" s="336"/>
      <c r="M40" s="335" t="s">
        <v>132</v>
      </c>
      <c r="N40" s="336"/>
      <c r="O40" s="338" t="s">
        <v>124</v>
      </c>
      <c r="P40" s="338"/>
      <c r="Q40" s="338"/>
      <c r="R40" s="364" t="s">
        <v>55</v>
      </c>
      <c r="S40" s="364"/>
      <c r="T40" s="364" t="s">
        <v>56</v>
      </c>
      <c r="U40" s="364"/>
      <c r="V40" s="364"/>
      <c r="W40" s="204"/>
      <c r="X40" s="204"/>
      <c r="Y40" s="361" t="s">
        <v>57</v>
      </c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3"/>
      <c r="AL40" s="211" t="s">
        <v>58</v>
      </c>
      <c r="AM40" s="211" t="s">
        <v>59</v>
      </c>
      <c r="AP40" s="361" t="s">
        <v>60</v>
      </c>
      <c r="AQ40" s="362"/>
      <c r="AR40" s="362"/>
      <c r="AS40" s="362"/>
      <c r="AT40" s="362"/>
      <c r="AU40" s="363"/>
      <c r="AV40" s="361" t="s">
        <v>134</v>
      </c>
      <c r="AW40" s="362"/>
      <c r="AX40" s="362"/>
      <c r="AY40" s="362"/>
      <c r="AZ40" s="363"/>
      <c r="BA40" s="211" t="s">
        <v>58</v>
      </c>
    </row>
    <row r="41" spans="1:64" s="19" customFormat="1" ht="15" customHeight="1">
      <c r="B41" s="341">
        <v>1</v>
      </c>
      <c r="C41" s="341"/>
      <c r="D41" s="341">
        <f>IF(COUNTIF($C$31:$BB$31,"Т")+COUNTIF($C$31:$BB$31,"T")&gt;0, COUNTIF($C$31:$BB$31,"Т")+COUNTIF($C$31:$BB$31,"T"),"")</f>
        <v>31</v>
      </c>
      <c r="E41" s="341"/>
      <c r="F41" s="341"/>
      <c r="G41" s="341">
        <f>IF(COUNTIF($C$31:$BB$31,"C")+COUNTIF($C$31:$BB$31,"С")&gt;0, COUNTIF($C$31:$BB$31,"C")+COUNTIF($C$31:$BB$31,"С"),"")</f>
        <v>4</v>
      </c>
      <c r="H41" s="341"/>
      <c r="I41" s="341"/>
      <c r="J41" s="341">
        <f>IF(COUNTIF($C$31:$BB$31,"ПР")&gt;0, COUNTIF($C$31:$BB$31,"ПР"),"")</f>
        <v>3</v>
      </c>
      <c r="K41" s="341"/>
      <c r="L41" s="341"/>
      <c r="M41" s="341" t="str">
        <f>IF(COUNTIF($C$31:$BB$31,"А")&gt;0, COUNTIF($C$31:$BB$31,"А"),"")</f>
        <v/>
      </c>
      <c r="N41" s="341"/>
      <c r="O41" s="339" t="str">
        <f>IF(COUNTIF($C$31:$BB$31,"ДП")&gt;0, COUNTIF($C$31:$BB$31,"ДП"),"")</f>
        <v/>
      </c>
      <c r="P41" s="342"/>
      <c r="Q41" s="340"/>
      <c r="R41" s="339">
        <f>IF(COUNTIF($C$31:$BB$31,"К*")&gt;0, COUNTIF($C$31:$BB$31,"К*"),"")</f>
        <v>14</v>
      </c>
      <c r="S41" s="340"/>
      <c r="T41" s="339">
        <f>SUM(D41:S41)</f>
        <v>52</v>
      </c>
      <c r="U41" s="342"/>
      <c r="V41" s="340"/>
      <c r="W41" s="200"/>
      <c r="X41" s="200"/>
      <c r="Y41" s="343" t="s">
        <v>135</v>
      </c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5"/>
      <c r="AL41" s="212">
        <v>2</v>
      </c>
      <c r="AM41" s="212">
        <v>3</v>
      </c>
      <c r="AP41" s="349"/>
      <c r="AQ41" s="350"/>
      <c r="AR41" s="350"/>
      <c r="AS41" s="350"/>
      <c r="AT41" s="350"/>
      <c r="AU41" s="351"/>
      <c r="AV41" s="349" t="s">
        <v>252</v>
      </c>
      <c r="AW41" s="350"/>
      <c r="AX41" s="350"/>
      <c r="AY41" s="350"/>
      <c r="AZ41" s="351"/>
      <c r="BA41" s="346">
        <f>IF(OR(OKR="т1",OKR="т2"),6, IF(OKR="т3",4,8))</f>
        <v>8</v>
      </c>
    </row>
    <row r="42" spans="1:64" s="19" customFormat="1" ht="15.5">
      <c r="B42" s="341">
        <v>2</v>
      </c>
      <c r="C42" s="341"/>
      <c r="D42" s="341">
        <f>IF(COUNTIF($C$32:$BB$32,"Т")+COUNTIF($C$32:$BB$32,"T")&gt;0, COUNTIF($C$32:$BB$32,"Т")+COUNTIF($C$32:$BB$32,"T"),"")</f>
        <v>32</v>
      </c>
      <c r="E42" s="341"/>
      <c r="F42" s="341"/>
      <c r="G42" s="341">
        <f>IF(COUNTIF($C$32:$BB$32,"C")+COUNTIF($C$32:$BB$32,"С")&gt;0, COUNTIF($C$32:$BB$32,"C")+COUNTIF($C$32:$BB$32,"С"),"")</f>
        <v>4</v>
      </c>
      <c r="H42" s="341"/>
      <c r="I42" s="341"/>
      <c r="J42" s="341">
        <f>IF(COUNTIF($C$32:$BB$32,"ПР")&gt;0, COUNTIF($C$32:$BB$32,"ПР"),"")</f>
        <v>3</v>
      </c>
      <c r="K42" s="341"/>
      <c r="L42" s="341"/>
      <c r="M42" s="341" t="str">
        <f>IF(COUNTIF($C$32:$BB$32,"А")&gt;0, COUNTIF($C$32:$BB$32,"А"),"")</f>
        <v/>
      </c>
      <c r="N42" s="341"/>
      <c r="O42" s="339" t="str">
        <f>IF(COUNTIF($C$32:$BB$32,"ДП")&gt;0, COUNTIF($C$32:$BB$32,"ДП"),"")</f>
        <v/>
      </c>
      <c r="P42" s="342"/>
      <c r="Q42" s="340"/>
      <c r="R42" s="339">
        <f>IF(COUNTIF($C$32:$BB$32,"К*")&gt;0, COUNTIF($C$32:$BB$32,"К*"),"")</f>
        <v>13</v>
      </c>
      <c r="S42" s="340"/>
      <c r="T42" s="339">
        <f>SUM(D42:S42)</f>
        <v>52</v>
      </c>
      <c r="U42" s="342"/>
      <c r="V42" s="340"/>
      <c r="W42" s="200"/>
      <c r="X42" s="200"/>
      <c r="Y42" s="343" t="s">
        <v>135</v>
      </c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5"/>
      <c r="AL42" s="212">
        <v>4</v>
      </c>
      <c r="AM42" s="212">
        <v>3</v>
      </c>
      <c r="AP42" s="352"/>
      <c r="AQ42" s="353"/>
      <c r="AR42" s="353"/>
      <c r="AS42" s="353"/>
      <c r="AT42" s="353"/>
      <c r="AU42" s="354"/>
      <c r="AV42" s="352"/>
      <c r="AW42" s="353"/>
      <c r="AX42" s="353"/>
      <c r="AY42" s="353"/>
      <c r="AZ42" s="354"/>
      <c r="BA42" s="347"/>
    </row>
    <row r="43" spans="1:64" s="19" customFormat="1" ht="15.5">
      <c r="B43" s="341">
        <v>3</v>
      </c>
      <c r="C43" s="341"/>
      <c r="D43" s="341">
        <f>IF(COUNTIF($C$33:$BB$33,"Т")+COUNTIF($C$33:$BB$33,"T")&gt;0, COUNTIF($C$33:$BB$33,"Т")+COUNTIF($C$33:$BB$33,"T"),"")</f>
        <v>32</v>
      </c>
      <c r="E43" s="341"/>
      <c r="F43" s="341"/>
      <c r="G43" s="341">
        <f>IF(COUNTIF($C$33:$BB$33,"C")+COUNTIF($C$33:$BB$33,"С")&gt;0, COUNTIF($C$33:$BB$33,"C")+COUNTIF($C$33:$BB$33,"С"),"")</f>
        <v>6</v>
      </c>
      <c r="H43" s="341"/>
      <c r="I43" s="341"/>
      <c r="J43" s="341">
        <f>IF(COUNTIF($C$33:$BB$33,"ПР")&gt;0, COUNTIF($C$33:$BB$33,"ПР"),"")</f>
        <v>4</v>
      </c>
      <c r="K43" s="341"/>
      <c r="L43" s="341"/>
      <c r="M43" s="341" t="str">
        <f>IF(COUNTIF($C$33:$BB$33,"А")&gt;0, COUNTIF($C$33:$BB$33,"А"),"")</f>
        <v/>
      </c>
      <c r="N43" s="341"/>
      <c r="O43" s="339" t="str">
        <f>IF(COUNTIF($C$33:$BB$33,"ДП")&gt;0, COUNTIF($C$33:$BB$33,"ДП"),"")</f>
        <v/>
      </c>
      <c r="P43" s="342"/>
      <c r="Q43" s="340"/>
      <c r="R43" s="339">
        <f>IF(COUNTIF($C$33:$BB$33,"К*")&gt;0, COUNTIF($C$33:$BB$33,"К*"),"")</f>
        <v>10</v>
      </c>
      <c r="S43" s="340"/>
      <c r="T43" s="339">
        <f>SUM(D43:S43)</f>
        <v>52</v>
      </c>
      <c r="U43" s="342"/>
      <c r="V43" s="340"/>
      <c r="W43" s="200"/>
      <c r="X43" s="200"/>
      <c r="Y43" s="343" t="s">
        <v>136</v>
      </c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5"/>
      <c r="AL43" s="214">
        <v>6</v>
      </c>
      <c r="AM43" s="214">
        <v>4</v>
      </c>
      <c r="AP43" s="355"/>
      <c r="AQ43" s="356"/>
      <c r="AR43" s="356"/>
      <c r="AS43" s="356"/>
      <c r="AT43" s="356"/>
      <c r="AU43" s="357"/>
      <c r="AV43" s="355"/>
      <c r="AW43" s="356"/>
      <c r="AX43" s="356"/>
      <c r="AY43" s="356"/>
      <c r="AZ43" s="357"/>
      <c r="BA43" s="348"/>
      <c r="BD43" s="20"/>
      <c r="BE43" s="20"/>
    </row>
    <row r="44" spans="1:64" s="19" customFormat="1" ht="15.5">
      <c r="B44" s="341">
        <v>4</v>
      </c>
      <c r="C44" s="341"/>
      <c r="D44" s="341">
        <f>IF(COUNTIF($C$34:$BB$34,"Т")+COUNTIF($C$34:$BB$34,"T")&gt;0, COUNTIF($C$34:$BB$34,"Т")+COUNTIF($C$34:$BB$34,"T"),"")</f>
        <v>32</v>
      </c>
      <c r="E44" s="341"/>
      <c r="F44" s="341"/>
      <c r="G44" s="341">
        <f>IF(COUNTIF($C$34:$BB$34,"C")+COUNTIF($C$34:$BB$34,"С")&gt;0, COUNTIF($C$34:$BB$34,"C")+COUNTIF($C$34:$BB$34,"С"),"")</f>
        <v>5</v>
      </c>
      <c r="H44" s="341"/>
      <c r="I44" s="341"/>
      <c r="J44" s="341">
        <f>IF(COUNTIF($C$34:$BB$34,"ПР")&gt;0, COUNTIF($C$34:$BB$34,"ПР"),"")</f>
        <v>3</v>
      </c>
      <c r="K44" s="341"/>
      <c r="L44" s="341"/>
      <c r="M44" s="341">
        <f>IF(COUNTIF($C$34:$BB$34,"А")&gt;0, COUNTIF($C$34:$BB$34,"А"),"")</f>
        <v>1</v>
      </c>
      <c r="N44" s="341"/>
      <c r="O44" s="339" t="str">
        <f>IF(COUNTIF($C$34:$BB$34,"ДП")&gt;0, COUNTIF($C$34:$BB$34,"ДП"),"")</f>
        <v/>
      </c>
      <c r="P44" s="342"/>
      <c r="Q44" s="340"/>
      <c r="R44" s="339">
        <f>IF(COUNTIF($C$34:$BB$34,"К*")&gt;0, COUNTIF($C$34:$BB$34,"К*"),"")</f>
        <v>2</v>
      </c>
      <c r="S44" s="340"/>
      <c r="T44" s="339">
        <f>SUM(D44:S44)</f>
        <v>43</v>
      </c>
      <c r="U44" s="342"/>
      <c r="V44" s="340"/>
      <c r="W44" s="200"/>
      <c r="X44" s="200"/>
      <c r="Y44" s="343" t="s">
        <v>137</v>
      </c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5"/>
      <c r="AL44" s="212">
        <v>8</v>
      </c>
      <c r="AM44" s="212">
        <v>3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64" s="19" customFormat="1" ht="15.5">
      <c r="B45" s="213" t="s">
        <v>56</v>
      </c>
      <c r="C45" s="213"/>
      <c r="D45" s="341">
        <f>IF(SUM(D41:F44)&gt;0,SUM(D41:F44),"")</f>
        <v>127</v>
      </c>
      <c r="E45" s="341"/>
      <c r="F45" s="341"/>
      <c r="G45" s="341">
        <f>IF(SUM(G41:I44)&gt;0,SUM(G41:I44),"")</f>
        <v>19</v>
      </c>
      <c r="H45" s="341"/>
      <c r="I45" s="341"/>
      <c r="J45" s="341">
        <f>IF(SUM(J41:L44)&gt;0,SUM(J41:L44),"")</f>
        <v>13</v>
      </c>
      <c r="K45" s="341"/>
      <c r="L45" s="341"/>
      <c r="M45" s="341">
        <f>IF(SUM(M41:N44)&gt;0,SUM(M41:N44),"")</f>
        <v>1</v>
      </c>
      <c r="N45" s="341"/>
      <c r="O45" s="339" t="str">
        <f>IF(SUM(O41:P44)&gt;0,SUM(O41:P44),"")</f>
        <v/>
      </c>
      <c r="P45" s="342"/>
      <c r="Q45" s="340"/>
      <c r="R45" s="339">
        <f>IF(SUM(R41:R44)&gt;0,SUM(R41:R44),"")</f>
        <v>39</v>
      </c>
      <c r="S45" s="340"/>
      <c r="T45" s="339">
        <f>SUM(D45:S45)</f>
        <v>199</v>
      </c>
      <c r="U45" s="342"/>
      <c r="V45" s="340"/>
      <c r="W45" s="200"/>
      <c r="X45" s="200"/>
      <c r="Y45" s="343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5"/>
      <c r="AL45" s="212"/>
      <c r="AM45" s="212"/>
      <c r="AQ45" s="18"/>
      <c r="AR45" s="18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64" s="19" customFormat="1" ht="15.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343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5"/>
      <c r="AL46" s="212"/>
      <c r="AM46" s="212"/>
    </row>
    <row r="48" spans="1:64">
      <c r="AF48" s="219" t="s">
        <v>103</v>
      </c>
      <c r="AG48" s="140"/>
      <c r="AI48" s="140"/>
      <c r="AJ48" s="42"/>
    </row>
    <row r="53" spans="2:62" s="136" customFormat="1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5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</row>
  </sheetData>
  <mergeCells count="82">
    <mergeCell ref="A2:AW2"/>
    <mergeCell ref="A3:AW3"/>
    <mergeCell ref="AI12:AM12"/>
    <mergeCell ref="F10:J10"/>
    <mergeCell ref="B12:I12"/>
    <mergeCell ref="AI17:AM17"/>
    <mergeCell ref="B16:I16"/>
    <mergeCell ref="A32:B32"/>
    <mergeCell ref="AV40:AZ40"/>
    <mergeCell ref="AQ10:AV11"/>
    <mergeCell ref="AN12:BB14"/>
    <mergeCell ref="T10:AM11"/>
    <mergeCell ref="A34:B34"/>
    <mergeCell ref="A28:B29"/>
    <mergeCell ref="A30:B30"/>
    <mergeCell ref="A31:B31"/>
    <mergeCell ref="A23:BB23"/>
    <mergeCell ref="A33:B33"/>
    <mergeCell ref="B19:I19"/>
    <mergeCell ref="J12:AE12"/>
    <mergeCell ref="J14:AE14"/>
    <mergeCell ref="J16:AE17"/>
    <mergeCell ref="J19:AE19"/>
    <mergeCell ref="B41:C41"/>
    <mergeCell ref="AP40:AU40"/>
    <mergeCell ref="AP41:AU43"/>
    <mergeCell ref="T40:V40"/>
    <mergeCell ref="G40:I40"/>
    <mergeCell ref="Y40:AK40"/>
    <mergeCell ref="Y41:AK41"/>
    <mergeCell ref="Y42:AK42"/>
    <mergeCell ref="Y43:AK43"/>
    <mergeCell ref="D41:F41"/>
    <mergeCell ref="D40:F40"/>
    <mergeCell ref="B39:V39"/>
    <mergeCell ref="M40:N40"/>
    <mergeCell ref="R40:S40"/>
    <mergeCell ref="BA41:BA43"/>
    <mergeCell ref="Y45:AK45"/>
    <mergeCell ref="J41:L41"/>
    <mergeCell ref="B43:C43"/>
    <mergeCell ref="B44:C44"/>
    <mergeCell ref="D43:F43"/>
    <mergeCell ref="D44:F44"/>
    <mergeCell ref="B42:C42"/>
    <mergeCell ref="D42:F42"/>
    <mergeCell ref="G42:I42"/>
    <mergeCell ref="G41:I41"/>
    <mergeCell ref="D45:F45"/>
    <mergeCell ref="T42:V42"/>
    <mergeCell ref="M44:N44"/>
    <mergeCell ref="R45:S45"/>
    <mergeCell ref="AV41:AZ43"/>
    <mergeCell ref="Y46:AK46"/>
    <mergeCell ref="G43:I43"/>
    <mergeCell ref="G44:I44"/>
    <mergeCell ref="G45:I45"/>
    <mergeCell ref="J45:L45"/>
    <mergeCell ref="T43:V43"/>
    <mergeCell ref="O44:Q44"/>
    <mergeCell ref="J44:L44"/>
    <mergeCell ref="O43:Q43"/>
    <mergeCell ref="Y44:AK44"/>
    <mergeCell ref="M45:N45"/>
    <mergeCell ref="M43:N43"/>
    <mergeCell ref="O45:Q45"/>
    <mergeCell ref="R44:S44"/>
    <mergeCell ref="R43:S43"/>
    <mergeCell ref="T45:V45"/>
    <mergeCell ref="T44:V44"/>
    <mergeCell ref="J43:L43"/>
    <mergeCell ref="T41:V41"/>
    <mergeCell ref="O41:Q41"/>
    <mergeCell ref="M41:N41"/>
    <mergeCell ref="B40:C40"/>
    <mergeCell ref="J40:L40"/>
    <mergeCell ref="O40:Q40"/>
    <mergeCell ref="R41:S41"/>
    <mergeCell ref="R42:S42"/>
    <mergeCell ref="M42:N42"/>
    <mergeCell ref="J42:L42"/>
    <mergeCell ref="O42:Q42"/>
  </mergeCells>
  <phoneticPr fontId="1" type="noConversion"/>
  <pageMargins left="0.74803149606299213" right="0.15748031496062992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R117"/>
  <sheetViews>
    <sheetView tabSelected="1" zoomScale="70" zoomScaleNormal="70" zoomScaleSheetLayoutView="58" workbookViewId="0">
      <pane xSplit="4" ySplit="7" topLeftCell="E71" activePane="bottomRight" state="frozen"/>
      <selection pane="topRight" activeCell="E1" sqref="E1"/>
      <selection pane="bottomLeft" activeCell="A8" sqref="A8"/>
      <selection pane="bottomRight" activeCell="Q97" sqref="Q97"/>
    </sheetView>
  </sheetViews>
  <sheetFormatPr defaultRowHeight="12.5"/>
  <cols>
    <col min="1" max="1" width="2.6328125" style="1" customWidth="1"/>
    <col min="2" max="2" width="2.6328125" style="1" hidden="1" customWidth="1"/>
    <col min="3" max="3" width="63.1796875" style="1" customWidth="1"/>
    <col min="4" max="4" width="57.36328125" style="252" hidden="1" customWidth="1"/>
    <col min="5" max="5" width="4.54296875" style="2" customWidth="1"/>
    <col min="6" max="7" width="3.453125" style="2" hidden="1" customWidth="1"/>
    <col min="8" max="8" width="6" style="2" customWidth="1"/>
    <col min="9" max="10" width="3.453125" style="2" hidden="1" customWidth="1"/>
    <col min="11" max="11" width="3.54296875" style="2" customWidth="1"/>
    <col min="12" max="13" width="3.453125" style="2" hidden="1" customWidth="1"/>
    <col min="14" max="14" width="3.54296875" style="2" customWidth="1"/>
    <col min="15" max="16" width="3.453125" style="2" hidden="1" customWidth="1"/>
    <col min="17" max="17" width="6.6328125" style="2" customWidth="1"/>
    <col min="18" max="18" width="3.6328125" style="2" hidden="1" customWidth="1"/>
    <col min="19" max="19" width="3.453125" style="2" hidden="1" customWidth="1"/>
    <col min="20" max="20" width="6" style="2" customWidth="1"/>
    <col min="21" max="21" width="4.90625" style="8" customWidth="1"/>
    <col min="22" max="22" width="6" style="8" customWidth="1"/>
    <col min="23" max="23" width="5.90625" style="2" customWidth="1"/>
    <col min="24" max="24" width="4.453125" style="2" customWidth="1"/>
    <col min="25" max="25" width="4.54296875" style="2" customWidth="1"/>
    <col min="26" max="26" width="6" style="1" customWidth="1"/>
    <col min="27" max="27" width="4.36328125" style="1" customWidth="1"/>
    <col min="28" max="28" width="5.453125" style="1" customWidth="1"/>
    <col min="29" max="29" width="3.453125" style="1" customWidth="1"/>
    <col min="30" max="30" width="3.453125" style="1" hidden="1" customWidth="1"/>
    <col min="31" max="35" width="3.453125" style="1" customWidth="1"/>
    <col min="36" max="37" width="3.453125" style="1" hidden="1" customWidth="1"/>
    <col min="38" max="39" width="3.453125" style="1" customWidth="1"/>
    <col min="40" max="40" width="3.453125" style="1" hidden="1" customWidth="1"/>
    <col min="41" max="45" width="3.453125" style="1" customWidth="1"/>
    <col min="46" max="47" width="3.453125" style="1" hidden="1" customWidth="1"/>
    <col min="48" max="49" width="3.453125" style="1" customWidth="1"/>
    <col min="50" max="50" width="3.453125" style="1" hidden="1" customWidth="1"/>
    <col min="51" max="55" width="3.453125" style="1" customWidth="1"/>
    <col min="56" max="57" width="3.453125" style="1" hidden="1" customWidth="1"/>
    <col min="58" max="59" width="3.453125" style="1" customWidth="1"/>
    <col min="60" max="60" width="3.453125" style="1" hidden="1" customWidth="1"/>
    <col min="61" max="61" width="3.453125" style="1" customWidth="1"/>
    <col min="62" max="63" width="3.453125" style="2" customWidth="1"/>
    <col min="64" max="64" width="3.453125" style="6" customWidth="1"/>
    <col min="65" max="65" width="3.453125" style="2" customWidth="1"/>
    <col min="66" max="67" width="3.453125" style="2" hidden="1" customWidth="1"/>
    <col min="68" max="68" width="3.453125" style="2" customWidth="1"/>
    <col min="69" max="69" width="3.453125" style="1" customWidth="1"/>
    <col min="70" max="70" width="3.453125" style="1" hidden="1" customWidth="1"/>
    <col min="71" max="75" width="3.453125" style="1" customWidth="1"/>
    <col min="76" max="77" width="3.453125" style="1" hidden="1" customWidth="1"/>
    <col min="78" max="79" width="3.453125" style="1" customWidth="1"/>
    <col min="80" max="80" width="3.453125" style="1" hidden="1" customWidth="1"/>
    <col min="81" max="85" width="3.453125" style="1" customWidth="1"/>
    <col min="86" max="87" width="3.453125" style="1" hidden="1" customWidth="1"/>
    <col min="88" max="89" width="3.453125" style="1" customWidth="1"/>
    <col min="90" max="90" width="3.453125" style="1" hidden="1" customWidth="1"/>
    <col min="91" max="95" width="3.453125" style="1" customWidth="1"/>
    <col min="96" max="97" width="3.453125" style="1" hidden="1" customWidth="1"/>
    <col min="98" max="99" width="3.453125" style="1" customWidth="1"/>
    <col min="100" max="100" width="3.453125" style="1" hidden="1" customWidth="1"/>
    <col min="101" max="101" width="3.453125" style="1" customWidth="1"/>
    <col min="102" max="103" width="3.453125" style="2" customWidth="1"/>
    <col min="104" max="104" width="3.453125" style="6" customWidth="1"/>
    <col min="105" max="105" width="3.453125" style="2" customWidth="1"/>
    <col min="106" max="107" width="3.453125" style="2" hidden="1" customWidth="1"/>
    <col min="108" max="108" width="3.453125" style="2" customWidth="1"/>
    <col min="109" max="109" width="16.54296875" style="1" customWidth="1"/>
    <col min="110" max="110" width="6.36328125" hidden="1" customWidth="1"/>
    <col min="111" max="111" width="8" hidden="1" customWidth="1"/>
    <col min="112" max="119" width="9.08984375" hidden="1" customWidth="1"/>
    <col min="120" max="120" width="9.08984375" customWidth="1"/>
  </cols>
  <sheetData>
    <row r="1" spans="1:119" ht="13.5" thickBot="1">
      <c r="A1" s="449" t="s">
        <v>67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449"/>
      <c r="CD1" s="449"/>
      <c r="CE1" s="449"/>
      <c r="CF1" s="449"/>
      <c r="CG1" s="449"/>
      <c r="CH1" s="449"/>
      <c r="CI1" s="449"/>
      <c r="CJ1" s="449"/>
      <c r="CK1" s="449"/>
      <c r="CL1" s="449"/>
      <c r="CM1" s="449"/>
      <c r="CN1" s="449"/>
      <c r="CO1" s="449"/>
      <c r="CP1" s="449"/>
      <c r="CQ1" s="449"/>
      <c r="CR1" s="449"/>
      <c r="CS1" s="449"/>
      <c r="CT1" s="449"/>
      <c r="CU1" s="449"/>
      <c r="CV1" s="449"/>
      <c r="CW1" s="449"/>
      <c r="CX1" s="449"/>
      <c r="CY1" s="449"/>
      <c r="CZ1" s="449"/>
      <c r="DA1" s="449"/>
      <c r="DB1" s="449"/>
      <c r="DC1" s="449"/>
      <c r="DD1" s="449"/>
      <c r="DE1" s="449"/>
    </row>
    <row r="2" spans="1:119" ht="13.5" customHeight="1" thickTop="1">
      <c r="A2" s="430" t="s">
        <v>0</v>
      </c>
      <c r="B2" s="244"/>
      <c r="C2" s="437" t="s">
        <v>23</v>
      </c>
      <c r="D2" s="253"/>
      <c r="E2" s="441" t="s">
        <v>31</v>
      </c>
      <c r="F2" s="442"/>
      <c r="G2" s="442"/>
      <c r="H2" s="443"/>
      <c r="I2" s="443"/>
      <c r="J2" s="443"/>
      <c r="K2" s="443"/>
      <c r="L2" s="443"/>
      <c r="M2" s="443"/>
      <c r="N2" s="443"/>
      <c r="O2" s="444"/>
      <c r="P2" s="444"/>
      <c r="Q2" s="444"/>
      <c r="R2" s="81"/>
      <c r="S2" s="81"/>
      <c r="T2" s="433" t="s">
        <v>32</v>
      </c>
      <c r="U2" s="435" t="s">
        <v>24</v>
      </c>
      <c r="V2" s="460" t="s">
        <v>64</v>
      </c>
      <c r="W2" s="461"/>
      <c r="X2" s="461"/>
      <c r="Y2" s="461"/>
      <c r="Z2" s="461"/>
      <c r="AA2" s="461"/>
      <c r="AB2" s="414" t="s">
        <v>39</v>
      </c>
      <c r="AC2" s="463" t="s">
        <v>65</v>
      </c>
      <c r="AD2" s="464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6"/>
      <c r="DC2" s="466"/>
      <c r="DD2" s="467"/>
      <c r="DE2" s="405" t="s">
        <v>22</v>
      </c>
    </row>
    <row r="3" spans="1:119" ht="12.75" customHeight="1">
      <c r="A3" s="431"/>
      <c r="B3" s="245"/>
      <c r="C3" s="438"/>
      <c r="D3" s="254"/>
      <c r="E3" s="420" t="s">
        <v>46</v>
      </c>
      <c r="F3" s="427" t="s">
        <v>73</v>
      </c>
      <c r="G3" s="106"/>
      <c r="H3" s="450" t="s">
        <v>47</v>
      </c>
      <c r="I3" s="427" t="s">
        <v>73</v>
      </c>
      <c r="J3" s="106"/>
      <c r="K3" s="450" t="s">
        <v>43</v>
      </c>
      <c r="L3" s="427" t="s">
        <v>73</v>
      </c>
      <c r="M3" s="106"/>
      <c r="N3" s="450" t="s">
        <v>44</v>
      </c>
      <c r="O3" s="427" t="s">
        <v>73</v>
      </c>
      <c r="P3" s="89"/>
      <c r="Q3" s="457" t="s">
        <v>45</v>
      </c>
      <c r="R3" s="236"/>
      <c r="S3" s="453" t="s">
        <v>75</v>
      </c>
      <c r="T3" s="434"/>
      <c r="U3" s="436"/>
      <c r="V3" s="394" t="s">
        <v>25</v>
      </c>
      <c r="W3" s="440" t="s">
        <v>26</v>
      </c>
      <c r="X3" s="440"/>
      <c r="Y3" s="440"/>
      <c r="Z3" s="423" t="s">
        <v>30</v>
      </c>
      <c r="AA3" s="423" t="s">
        <v>38</v>
      </c>
      <c r="AB3" s="415"/>
      <c r="AC3" s="445" t="s">
        <v>3</v>
      </c>
      <c r="AD3" s="446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47"/>
      <c r="AU3" s="447"/>
      <c r="AV3" s="448"/>
      <c r="AW3" s="445" t="s">
        <v>4</v>
      </c>
      <c r="AX3" s="446"/>
      <c r="AY3" s="438"/>
      <c r="AZ3" s="438"/>
      <c r="BA3" s="438"/>
      <c r="BB3" s="438"/>
      <c r="BC3" s="438"/>
      <c r="BD3" s="438"/>
      <c r="BE3" s="438"/>
      <c r="BF3" s="438"/>
      <c r="BG3" s="438"/>
      <c r="BH3" s="438"/>
      <c r="BI3" s="438"/>
      <c r="BJ3" s="438"/>
      <c r="BK3" s="438"/>
      <c r="BL3" s="438"/>
      <c r="BM3" s="438"/>
      <c r="BN3" s="447"/>
      <c r="BO3" s="447"/>
      <c r="BP3" s="448"/>
      <c r="BQ3" s="445" t="s">
        <v>5</v>
      </c>
      <c r="BR3" s="446"/>
      <c r="BS3" s="438"/>
      <c r="BT3" s="438"/>
      <c r="BU3" s="438"/>
      <c r="BV3" s="438"/>
      <c r="BW3" s="438"/>
      <c r="BX3" s="438"/>
      <c r="BY3" s="438"/>
      <c r="BZ3" s="438"/>
      <c r="CA3" s="438"/>
      <c r="CB3" s="438"/>
      <c r="CC3" s="438"/>
      <c r="CD3" s="438"/>
      <c r="CE3" s="438"/>
      <c r="CF3" s="438"/>
      <c r="CG3" s="438"/>
      <c r="CH3" s="447"/>
      <c r="CI3" s="447"/>
      <c r="CJ3" s="448"/>
      <c r="CK3" s="445" t="s">
        <v>6</v>
      </c>
      <c r="CL3" s="446"/>
      <c r="CM3" s="438"/>
      <c r="CN3" s="438"/>
      <c r="CO3" s="438"/>
      <c r="CP3" s="438"/>
      <c r="CQ3" s="438"/>
      <c r="CR3" s="438"/>
      <c r="CS3" s="438"/>
      <c r="CT3" s="438"/>
      <c r="CU3" s="438"/>
      <c r="CV3" s="438"/>
      <c r="CW3" s="438"/>
      <c r="CX3" s="438"/>
      <c r="CY3" s="438"/>
      <c r="CZ3" s="438"/>
      <c r="DA3" s="438"/>
      <c r="DB3" s="447"/>
      <c r="DC3" s="447"/>
      <c r="DD3" s="448"/>
      <c r="DE3" s="406"/>
    </row>
    <row r="4" spans="1:119">
      <c r="A4" s="431"/>
      <c r="B4" s="245"/>
      <c r="C4" s="438"/>
      <c r="D4" s="254"/>
      <c r="E4" s="421"/>
      <c r="F4" s="428"/>
      <c r="G4" s="107"/>
      <c r="H4" s="451"/>
      <c r="I4" s="428"/>
      <c r="J4" s="107"/>
      <c r="K4" s="451"/>
      <c r="L4" s="428"/>
      <c r="M4" s="107"/>
      <c r="N4" s="451"/>
      <c r="O4" s="428"/>
      <c r="P4" s="90"/>
      <c r="Q4" s="458"/>
      <c r="R4" s="237"/>
      <c r="S4" s="454"/>
      <c r="T4" s="434"/>
      <c r="U4" s="436"/>
      <c r="V4" s="394"/>
      <c r="W4" s="450" t="s">
        <v>27</v>
      </c>
      <c r="X4" s="450" t="s">
        <v>29</v>
      </c>
      <c r="Y4" s="450" t="s">
        <v>28</v>
      </c>
      <c r="Z4" s="423"/>
      <c r="AA4" s="424"/>
      <c r="AB4" s="415"/>
      <c r="AC4" s="396" t="s">
        <v>41</v>
      </c>
      <c r="AD4" s="397"/>
      <c r="AE4" s="398"/>
      <c r="AF4" s="398"/>
      <c r="AG4" s="398"/>
      <c r="AH4" s="398"/>
      <c r="AI4" s="398"/>
      <c r="AJ4" s="399"/>
      <c r="AK4" s="399"/>
      <c r="AL4" s="400"/>
      <c r="AM4" s="409" t="s">
        <v>7</v>
      </c>
      <c r="AN4" s="397"/>
      <c r="AO4" s="398"/>
      <c r="AP4" s="398"/>
      <c r="AQ4" s="398"/>
      <c r="AR4" s="398"/>
      <c r="AS4" s="398"/>
      <c r="AT4" s="399"/>
      <c r="AU4" s="399"/>
      <c r="AV4" s="410"/>
      <c r="AW4" s="396" t="s">
        <v>8</v>
      </c>
      <c r="AX4" s="397"/>
      <c r="AY4" s="398"/>
      <c r="AZ4" s="398"/>
      <c r="BA4" s="398"/>
      <c r="BB4" s="398"/>
      <c r="BC4" s="398"/>
      <c r="BD4" s="399"/>
      <c r="BE4" s="399"/>
      <c r="BF4" s="400"/>
      <c r="BG4" s="409" t="s">
        <v>9</v>
      </c>
      <c r="BH4" s="397"/>
      <c r="BI4" s="398"/>
      <c r="BJ4" s="398"/>
      <c r="BK4" s="398"/>
      <c r="BL4" s="398"/>
      <c r="BM4" s="398"/>
      <c r="BN4" s="399"/>
      <c r="BO4" s="399"/>
      <c r="BP4" s="410"/>
      <c r="BQ4" s="396" t="s">
        <v>66</v>
      </c>
      <c r="BR4" s="397"/>
      <c r="BS4" s="398"/>
      <c r="BT4" s="398"/>
      <c r="BU4" s="398"/>
      <c r="BV4" s="398"/>
      <c r="BW4" s="398"/>
      <c r="BX4" s="399"/>
      <c r="BY4" s="399"/>
      <c r="BZ4" s="400"/>
      <c r="CA4" s="409" t="s">
        <v>10</v>
      </c>
      <c r="CB4" s="397"/>
      <c r="CC4" s="398"/>
      <c r="CD4" s="398"/>
      <c r="CE4" s="398"/>
      <c r="CF4" s="398"/>
      <c r="CG4" s="398"/>
      <c r="CH4" s="399"/>
      <c r="CI4" s="399"/>
      <c r="CJ4" s="410"/>
      <c r="CK4" s="396" t="s">
        <v>11</v>
      </c>
      <c r="CL4" s="397"/>
      <c r="CM4" s="398"/>
      <c r="CN4" s="398"/>
      <c r="CO4" s="398"/>
      <c r="CP4" s="398"/>
      <c r="CQ4" s="398"/>
      <c r="CR4" s="399"/>
      <c r="CS4" s="399"/>
      <c r="CT4" s="400"/>
      <c r="CU4" s="409" t="s">
        <v>12</v>
      </c>
      <c r="CV4" s="397"/>
      <c r="CW4" s="398"/>
      <c r="CX4" s="398"/>
      <c r="CY4" s="398"/>
      <c r="CZ4" s="398"/>
      <c r="DA4" s="398"/>
      <c r="DB4" s="399"/>
      <c r="DC4" s="399"/>
      <c r="DD4" s="410"/>
      <c r="DE4" s="406"/>
    </row>
    <row r="5" spans="1:119" ht="12.75" customHeight="1">
      <c r="A5" s="431"/>
      <c r="B5" s="245"/>
      <c r="C5" s="438"/>
      <c r="D5" s="254"/>
      <c r="E5" s="421"/>
      <c r="F5" s="428"/>
      <c r="G5" s="107"/>
      <c r="H5" s="451"/>
      <c r="I5" s="428"/>
      <c r="J5" s="107"/>
      <c r="K5" s="451"/>
      <c r="L5" s="428"/>
      <c r="M5" s="107"/>
      <c r="N5" s="451"/>
      <c r="O5" s="428"/>
      <c r="P5" s="90"/>
      <c r="Q5" s="458"/>
      <c r="R5" s="237"/>
      <c r="S5" s="454"/>
      <c r="T5" s="434"/>
      <c r="U5" s="436"/>
      <c r="V5" s="394"/>
      <c r="W5" s="450"/>
      <c r="X5" s="450"/>
      <c r="Y5" s="450"/>
      <c r="Z5" s="423"/>
      <c r="AA5" s="424"/>
      <c r="AB5" s="415"/>
      <c r="AC5" s="417">
        <v>16</v>
      </c>
      <c r="AD5" s="402"/>
      <c r="AE5" s="403"/>
      <c r="AF5" s="403"/>
      <c r="AG5" s="403"/>
      <c r="AH5" s="403"/>
      <c r="AI5" s="404"/>
      <c r="AJ5" s="92"/>
      <c r="AK5" s="92"/>
      <c r="AL5" s="418" t="s">
        <v>40</v>
      </c>
      <c r="AM5" s="401">
        <v>16</v>
      </c>
      <c r="AN5" s="402"/>
      <c r="AO5" s="403"/>
      <c r="AP5" s="403"/>
      <c r="AQ5" s="403"/>
      <c r="AR5" s="403"/>
      <c r="AS5" s="404"/>
      <c r="AT5" s="92"/>
      <c r="AU5" s="92"/>
      <c r="AV5" s="407" t="s">
        <v>40</v>
      </c>
      <c r="AW5" s="417">
        <v>16</v>
      </c>
      <c r="AX5" s="402"/>
      <c r="AY5" s="403"/>
      <c r="AZ5" s="403"/>
      <c r="BA5" s="403"/>
      <c r="BB5" s="403"/>
      <c r="BC5" s="404"/>
      <c r="BD5" s="92"/>
      <c r="BE5" s="92"/>
      <c r="BF5" s="418" t="s">
        <v>40</v>
      </c>
      <c r="BG5" s="401">
        <v>16</v>
      </c>
      <c r="BH5" s="402"/>
      <c r="BI5" s="403"/>
      <c r="BJ5" s="403"/>
      <c r="BK5" s="403"/>
      <c r="BL5" s="403"/>
      <c r="BM5" s="404"/>
      <c r="BN5" s="92"/>
      <c r="BO5" s="92"/>
      <c r="BP5" s="407" t="s">
        <v>40</v>
      </c>
      <c r="BQ5" s="417">
        <v>16</v>
      </c>
      <c r="BR5" s="402"/>
      <c r="BS5" s="403"/>
      <c r="BT5" s="403"/>
      <c r="BU5" s="403"/>
      <c r="BV5" s="403"/>
      <c r="BW5" s="404"/>
      <c r="BX5" s="92"/>
      <c r="BY5" s="92"/>
      <c r="BZ5" s="418" t="s">
        <v>40</v>
      </c>
      <c r="CA5" s="401">
        <v>16</v>
      </c>
      <c r="CB5" s="402"/>
      <c r="CC5" s="403"/>
      <c r="CD5" s="403"/>
      <c r="CE5" s="403"/>
      <c r="CF5" s="403"/>
      <c r="CG5" s="404"/>
      <c r="CH5" s="92"/>
      <c r="CI5" s="92"/>
      <c r="CJ5" s="407" t="s">
        <v>40</v>
      </c>
      <c r="CK5" s="417">
        <v>16</v>
      </c>
      <c r="CL5" s="402"/>
      <c r="CM5" s="403"/>
      <c r="CN5" s="403"/>
      <c r="CO5" s="403"/>
      <c r="CP5" s="403"/>
      <c r="CQ5" s="404"/>
      <c r="CR5" s="92"/>
      <c r="CS5" s="92"/>
      <c r="CT5" s="418" t="s">
        <v>40</v>
      </c>
      <c r="CU5" s="468">
        <v>16</v>
      </c>
      <c r="CV5" s="469"/>
      <c r="CW5" s="440"/>
      <c r="CX5" s="440"/>
      <c r="CY5" s="440"/>
      <c r="CZ5" s="440"/>
      <c r="DA5" s="470"/>
      <c r="DB5" s="95"/>
      <c r="DC5" s="95"/>
      <c r="DD5" s="407" t="s">
        <v>40</v>
      </c>
      <c r="DE5" s="406"/>
    </row>
    <row r="6" spans="1:119" ht="12.75" customHeight="1">
      <c r="A6" s="431"/>
      <c r="B6" s="245"/>
      <c r="C6" s="438"/>
      <c r="D6" s="254"/>
      <c r="E6" s="421"/>
      <c r="F6" s="428"/>
      <c r="G6" s="107"/>
      <c r="H6" s="451"/>
      <c r="I6" s="428"/>
      <c r="J6" s="107"/>
      <c r="K6" s="451"/>
      <c r="L6" s="428"/>
      <c r="M6" s="107"/>
      <c r="N6" s="451"/>
      <c r="O6" s="428"/>
      <c r="P6" s="90"/>
      <c r="Q6" s="458"/>
      <c r="R6" s="237"/>
      <c r="S6" s="454"/>
      <c r="T6" s="434"/>
      <c r="U6" s="436"/>
      <c r="V6" s="394"/>
      <c r="W6" s="450"/>
      <c r="X6" s="450"/>
      <c r="Y6" s="450"/>
      <c r="Z6" s="423"/>
      <c r="AA6" s="424"/>
      <c r="AB6" s="415"/>
      <c r="AC6" s="411" t="s">
        <v>21</v>
      </c>
      <c r="AD6" s="412"/>
      <c r="AE6" s="413"/>
      <c r="AF6" s="413"/>
      <c r="AG6" s="413"/>
      <c r="AH6" s="413"/>
      <c r="AI6" s="413"/>
      <c r="AJ6" s="93"/>
      <c r="AK6" s="93"/>
      <c r="AL6" s="418"/>
      <c r="AM6" s="462" t="s">
        <v>21</v>
      </c>
      <c r="AN6" s="412"/>
      <c r="AO6" s="413"/>
      <c r="AP6" s="413"/>
      <c r="AQ6" s="413"/>
      <c r="AR6" s="413"/>
      <c r="AS6" s="413"/>
      <c r="AT6" s="93"/>
      <c r="AU6" s="93"/>
      <c r="AV6" s="407"/>
      <c r="AW6" s="411" t="s">
        <v>21</v>
      </c>
      <c r="AX6" s="412"/>
      <c r="AY6" s="413"/>
      <c r="AZ6" s="413"/>
      <c r="BA6" s="413"/>
      <c r="BB6" s="413"/>
      <c r="BC6" s="413"/>
      <c r="BD6" s="93"/>
      <c r="BE6" s="93"/>
      <c r="BF6" s="418"/>
      <c r="BG6" s="462" t="s">
        <v>21</v>
      </c>
      <c r="BH6" s="412"/>
      <c r="BI6" s="413"/>
      <c r="BJ6" s="413"/>
      <c r="BK6" s="413"/>
      <c r="BL6" s="413"/>
      <c r="BM6" s="413"/>
      <c r="BN6" s="93"/>
      <c r="BO6" s="93"/>
      <c r="BP6" s="407"/>
      <c r="BQ6" s="411" t="s">
        <v>21</v>
      </c>
      <c r="BR6" s="412"/>
      <c r="BS6" s="413"/>
      <c r="BT6" s="413"/>
      <c r="BU6" s="413"/>
      <c r="BV6" s="413"/>
      <c r="BW6" s="413"/>
      <c r="BX6" s="93"/>
      <c r="BY6" s="93"/>
      <c r="BZ6" s="418"/>
      <c r="CA6" s="462" t="s">
        <v>21</v>
      </c>
      <c r="CB6" s="412"/>
      <c r="CC6" s="413"/>
      <c r="CD6" s="413"/>
      <c r="CE6" s="413"/>
      <c r="CF6" s="413"/>
      <c r="CG6" s="413"/>
      <c r="CH6" s="93"/>
      <c r="CI6" s="93"/>
      <c r="CJ6" s="407"/>
      <c r="CK6" s="411" t="s">
        <v>21</v>
      </c>
      <c r="CL6" s="412"/>
      <c r="CM6" s="413"/>
      <c r="CN6" s="413"/>
      <c r="CO6" s="413"/>
      <c r="CP6" s="413"/>
      <c r="CQ6" s="413"/>
      <c r="CR6" s="93"/>
      <c r="CS6" s="93"/>
      <c r="CT6" s="418"/>
      <c r="CU6" s="468" t="s">
        <v>21</v>
      </c>
      <c r="CV6" s="469"/>
      <c r="CW6" s="440"/>
      <c r="CX6" s="440"/>
      <c r="CY6" s="440"/>
      <c r="CZ6" s="440"/>
      <c r="DA6" s="440"/>
      <c r="DB6" s="96"/>
      <c r="DC6" s="96"/>
      <c r="DD6" s="407"/>
      <c r="DE6" s="406"/>
    </row>
    <row r="7" spans="1:119" ht="88.5">
      <c r="A7" s="432"/>
      <c r="B7" s="246"/>
      <c r="C7" s="439"/>
      <c r="D7" s="254"/>
      <c r="E7" s="422"/>
      <c r="F7" s="429"/>
      <c r="G7" s="108" t="s">
        <v>74</v>
      </c>
      <c r="H7" s="452"/>
      <c r="I7" s="429"/>
      <c r="J7" s="108" t="s">
        <v>74</v>
      </c>
      <c r="K7" s="452"/>
      <c r="L7" s="429"/>
      <c r="M7" s="108" t="s">
        <v>74</v>
      </c>
      <c r="N7" s="452"/>
      <c r="O7" s="429"/>
      <c r="P7" s="91" t="s">
        <v>74</v>
      </c>
      <c r="Q7" s="459"/>
      <c r="R7" s="238" t="s">
        <v>73</v>
      </c>
      <c r="S7" s="455"/>
      <c r="T7" s="434"/>
      <c r="U7" s="436"/>
      <c r="V7" s="395"/>
      <c r="W7" s="456"/>
      <c r="X7" s="456"/>
      <c r="Y7" s="456"/>
      <c r="Z7" s="426"/>
      <c r="AA7" s="425"/>
      <c r="AB7" s="416"/>
      <c r="AC7" s="52" t="s">
        <v>1</v>
      </c>
      <c r="AD7" s="87" t="s">
        <v>76</v>
      </c>
      <c r="AE7" s="51" t="s">
        <v>13</v>
      </c>
      <c r="AF7" s="51" t="s">
        <v>14</v>
      </c>
      <c r="AG7" s="51" t="s">
        <v>15</v>
      </c>
      <c r="AH7" s="51" t="s">
        <v>2</v>
      </c>
      <c r="AI7" s="51" t="s">
        <v>38</v>
      </c>
      <c r="AJ7" s="94" t="s">
        <v>77</v>
      </c>
      <c r="AK7" s="94" t="s">
        <v>54</v>
      </c>
      <c r="AL7" s="419"/>
      <c r="AM7" s="53" t="s">
        <v>1</v>
      </c>
      <c r="AN7" s="87" t="s">
        <v>76</v>
      </c>
      <c r="AO7" s="51" t="s">
        <v>13</v>
      </c>
      <c r="AP7" s="51" t="s">
        <v>14</v>
      </c>
      <c r="AQ7" s="51" t="s">
        <v>15</v>
      </c>
      <c r="AR7" s="51" t="s">
        <v>2</v>
      </c>
      <c r="AS7" s="51" t="s">
        <v>38</v>
      </c>
      <c r="AT7" s="94" t="s">
        <v>77</v>
      </c>
      <c r="AU7" s="94" t="s">
        <v>54</v>
      </c>
      <c r="AV7" s="408"/>
      <c r="AW7" s="52" t="s">
        <v>1</v>
      </c>
      <c r="AX7" s="87" t="s">
        <v>76</v>
      </c>
      <c r="AY7" s="51" t="s">
        <v>13</v>
      </c>
      <c r="AZ7" s="51" t="s">
        <v>14</v>
      </c>
      <c r="BA7" s="51" t="s">
        <v>15</v>
      </c>
      <c r="BB7" s="51" t="s">
        <v>2</v>
      </c>
      <c r="BC7" s="51" t="s">
        <v>38</v>
      </c>
      <c r="BD7" s="94" t="s">
        <v>77</v>
      </c>
      <c r="BE7" s="94" t="s">
        <v>54</v>
      </c>
      <c r="BF7" s="419"/>
      <c r="BG7" s="53" t="s">
        <v>1</v>
      </c>
      <c r="BH7" s="87" t="s">
        <v>76</v>
      </c>
      <c r="BI7" s="51" t="s">
        <v>13</v>
      </c>
      <c r="BJ7" s="51" t="s">
        <v>14</v>
      </c>
      <c r="BK7" s="51" t="s">
        <v>15</v>
      </c>
      <c r="BL7" s="51" t="s">
        <v>2</v>
      </c>
      <c r="BM7" s="51" t="s">
        <v>38</v>
      </c>
      <c r="BN7" s="94" t="s">
        <v>77</v>
      </c>
      <c r="BO7" s="94" t="s">
        <v>54</v>
      </c>
      <c r="BP7" s="408"/>
      <c r="BQ7" s="52" t="s">
        <v>1</v>
      </c>
      <c r="BR7" s="87" t="s">
        <v>76</v>
      </c>
      <c r="BS7" s="51" t="s">
        <v>13</v>
      </c>
      <c r="BT7" s="51" t="s">
        <v>14</v>
      </c>
      <c r="BU7" s="51" t="s">
        <v>15</v>
      </c>
      <c r="BV7" s="51" t="s">
        <v>2</v>
      </c>
      <c r="BW7" s="51" t="s">
        <v>38</v>
      </c>
      <c r="BX7" s="94" t="s">
        <v>77</v>
      </c>
      <c r="BY7" s="94" t="s">
        <v>81</v>
      </c>
      <c r="BZ7" s="419"/>
      <c r="CA7" s="53" t="s">
        <v>1</v>
      </c>
      <c r="CB7" s="87" t="s">
        <v>76</v>
      </c>
      <c r="CC7" s="51" t="s">
        <v>13</v>
      </c>
      <c r="CD7" s="51" t="s">
        <v>14</v>
      </c>
      <c r="CE7" s="51" t="s">
        <v>15</v>
      </c>
      <c r="CF7" s="51" t="s">
        <v>2</v>
      </c>
      <c r="CG7" s="51" t="s">
        <v>38</v>
      </c>
      <c r="CH7" s="94" t="s">
        <v>77</v>
      </c>
      <c r="CI7" s="94" t="s">
        <v>54</v>
      </c>
      <c r="CJ7" s="408"/>
      <c r="CK7" s="52" t="s">
        <v>1</v>
      </c>
      <c r="CL7" s="87" t="s">
        <v>76</v>
      </c>
      <c r="CM7" s="51" t="s">
        <v>13</v>
      </c>
      <c r="CN7" s="51" t="s">
        <v>14</v>
      </c>
      <c r="CO7" s="51" t="s">
        <v>15</v>
      </c>
      <c r="CP7" s="51" t="s">
        <v>2</v>
      </c>
      <c r="CQ7" s="51" t="s">
        <v>38</v>
      </c>
      <c r="CR7" s="94" t="s">
        <v>77</v>
      </c>
      <c r="CS7" s="94" t="s">
        <v>54</v>
      </c>
      <c r="CT7" s="419"/>
      <c r="CU7" s="53" t="s">
        <v>1</v>
      </c>
      <c r="CV7" s="87" t="s">
        <v>76</v>
      </c>
      <c r="CW7" s="51" t="s">
        <v>13</v>
      </c>
      <c r="CX7" s="51" t="s">
        <v>14</v>
      </c>
      <c r="CY7" s="51" t="s">
        <v>15</v>
      </c>
      <c r="CZ7" s="51" t="s">
        <v>2</v>
      </c>
      <c r="DA7" s="51" t="s">
        <v>38</v>
      </c>
      <c r="DB7" s="94" t="s">
        <v>77</v>
      </c>
      <c r="DC7" s="94" t="s">
        <v>54</v>
      </c>
      <c r="DD7" s="408"/>
      <c r="DE7" s="406"/>
      <c r="DG7" s="152" t="s">
        <v>109</v>
      </c>
    </row>
    <row r="8" spans="1:119">
      <c r="A8" s="276">
        <v>1</v>
      </c>
      <c r="B8" s="277"/>
      <c r="C8" s="277">
        <v>2</v>
      </c>
      <c r="D8" s="278"/>
      <c r="E8" s="279">
        <v>3</v>
      </c>
      <c r="F8" s="280">
        <v>131</v>
      </c>
      <c r="G8" s="280">
        <v>132</v>
      </c>
      <c r="H8" s="281">
        <v>4</v>
      </c>
      <c r="I8" s="282">
        <v>141</v>
      </c>
      <c r="J8" s="282">
        <v>142</v>
      </c>
      <c r="K8" s="281">
        <v>5</v>
      </c>
      <c r="L8" s="282">
        <v>151</v>
      </c>
      <c r="M8" s="282">
        <v>152</v>
      </c>
      <c r="N8" s="281">
        <v>6</v>
      </c>
      <c r="O8" s="283">
        <v>161</v>
      </c>
      <c r="P8" s="283">
        <v>162</v>
      </c>
      <c r="Q8" s="284">
        <v>7</v>
      </c>
      <c r="R8" s="285"/>
      <c r="S8" s="286">
        <v>200</v>
      </c>
      <c r="T8" s="277">
        <v>8</v>
      </c>
      <c r="U8" s="287">
        <v>9</v>
      </c>
      <c r="V8" s="288">
        <v>10</v>
      </c>
      <c r="W8" s="281">
        <v>11</v>
      </c>
      <c r="X8" s="281">
        <v>12</v>
      </c>
      <c r="Y8" s="281">
        <v>13</v>
      </c>
      <c r="Z8" s="281">
        <v>14</v>
      </c>
      <c r="AA8" s="281">
        <v>15</v>
      </c>
      <c r="AB8" s="284">
        <v>16</v>
      </c>
      <c r="AC8" s="289">
        <v>17</v>
      </c>
      <c r="AD8" s="290">
        <v>101</v>
      </c>
      <c r="AE8" s="271">
        <v>18</v>
      </c>
      <c r="AF8" s="271">
        <v>19</v>
      </c>
      <c r="AG8" s="271">
        <v>20</v>
      </c>
      <c r="AH8" s="271">
        <v>21</v>
      </c>
      <c r="AI8" s="271">
        <v>22</v>
      </c>
      <c r="AJ8" s="291">
        <v>111</v>
      </c>
      <c r="AK8" s="291">
        <v>121</v>
      </c>
      <c r="AL8" s="275">
        <v>23</v>
      </c>
      <c r="AM8" s="272">
        <v>24</v>
      </c>
      <c r="AN8" s="290">
        <v>102</v>
      </c>
      <c r="AO8" s="271">
        <v>25</v>
      </c>
      <c r="AP8" s="271">
        <v>26</v>
      </c>
      <c r="AQ8" s="271">
        <v>27</v>
      </c>
      <c r="AR8" s="271">
        <v>28</v>
      </c>
      <c r="AS8" s="271">
        <v>29</v>
      </c>
      <c r="AT8" s="291">
        <v>112</v>
      </c>
      <c r="AU8" s="291">
        <v>122</v>
      </c>
      <c r="AV8" s="273">
        <v>30</v>
      </c>
      <c r="AW8" s="274">
        <v>31</v>
      </c>
      <c r="AX8" s="290">
        <v>103</v>
      </c>
      <c r="AY8" s="271">
        <v>32</v>
      </c>
      <c r="AZ8" s="271">
        <v>33</v>
      </c>
      <c r="BA8" s="271">
        <v>34</v>
      </c>
      <c r="BB8" s="271">
        <v>35</v>
      </c>
      <c r="BC8" s="271">
        <v>36</v>
      </c>
      <c r="BD8" s="291">
        <v>113</v>
      </c>
      <c r="BE8" s="291">
        <v>123</v>
      </c>
      <c r="BF8" s="275">
        <v>37</v>
      </c>
      <c r="BG8" s="272">
        <v>38</v>
      </c>
      <c r="BH8" s="290">
        <v>104</v>
      </c>
      <c r="BI8" s="271">
        <v>39</v>
      </c>
      <c r="BJ8" s="271">
        <v>40</v>
      </c>
      <c r="BK8" s="271">
        <v>41</v>
      </c>
      <c r="BL8" s="271">
        <v>42</v>
      </c>
      <c r="BM8" s="271">
        <v>43</v>
      </c>
      <c r="BN8" s="291">
        <v>114</v>
      </c>
      <c r="BO8" s="291">
        <v>124</v>
      </c>
      <c r="BP8" s="273">
        <v>44</v>
      </c>
      <c r="BQ8" s="274">
        <v>45</v>
      </c>
      <c r="BR8" s="290">
        <v>105</v>
      </c>
      <c r="BS8" s="271">
        <v>46</v>
      </c>
      <c r="BT8" s="271">
        <v>47</v>
      </c>
      <c r="BU8" s="271">
        <v>48</v>
      </c>
      <c r="BV8" s="271">
        <v>49</v>
      </c>
      <c r="BW8" s="271">
        <v>50</v>
      </c>
      <c r="BX8" s="291">
        <v>115</v>
      </c>
      <c r="BY8" s="291">
        <v>125</v>
      </c>
      <c r="BZ8" s="275">
        <v>51</v>
      </c>
      <c r="CA8" s="272">
        <v>52</v>
      </c>
      <c r="CB8" s="290">
        <v>106</v>
      </c>
      <c r="CC8" s="271">
        <v>53</v>
      </c>
      <c r="CD8" s="271">
        <v>54</v>
      </c>
      <c r="CE8" s="271">
        <v>55</v>
      </c>
      <c r="CF8" s="271">
        <v>56</v>
      </c>
      <c r="CG8" s="271">
        <v>57</v>
      </c>
      <c r="CH8" s="291">
        <v>116</v>
      </c>
      <c r="CI8" s="291">
        <v>126</v>
      </c>
      <c r="CJ8" s="273">
        <v>58</v>
      </c>
      <c r="CK8" s="274">
        <v>59</v>
      </c>
      <c r="CL8" s="290">
        <v>107</v>
      </c>
      <c r="CM8" s="271">
        <v>60</v>
      </c>
      <c r="CN8" s="271">
        <v>61</v>
      </c>
      <c r="CO8" s="271">
        <v>62</v>
      </c>
      <c r="CP8" s="271">
        <v>63</v>
      </c>
      <c r="CQ8" s="271">
        <v>64</v>
      </c>
      <c r="CR8" s="291">
        <v>117</v>
      </c>
      <c r="CS8" s="291">
        <v>127</v>
      </c>
      <c r="CT8" s="275">
        <v>65</v>
      </c>
      <c r="CU8" s="272">
        <v>66</v>
      </c>
      <c r="CV8" s="290">
        <v>108</v>
      </c>
      <c r="CW8" s="271">
        <v>67</v>
      </c>
      <c r="CX8" s="271">
        <v>68</v>
      </c>
      <c r="CY8" s="271">
        <v>69</v>
      </c>
      <c r="CZ8" s="271">
        <v>70</v>
      </c>
      <c r="DA8" s="271">
        <v>71</v>
      </c>
      <c r="DB8" s="291">
        <v>118</v>
      </c>
      <c r="DC8" s="291">
        <v>128</v>
      </c>
      <c r="DD8" s="273">
        <v>72</v>
      </c>
      <c r="DE8" s="77">
        <v>73</v>
      </c>
      <c r="DG8" s="292" t="s">
        <v>110</v>
      </c>
      <c r="DH8" s="292">
        <v>1</v>
      </c>
      <c r="DI8" s="292">
        <v>2</v>
      </c>
      <c r="DJ8" s="292">
        <v>3</v>
      </c>
      <c r="DK8" s="292">
        <v>4</v>
      </c>
      <c r="DL8" s="292">
        <v>5</v>
      </c>
      <c r="DM8" s="292">
        <v>6</v>
      </c>
      <c r="DN8" s="292">
        <v>7</v>
      </c>
      <c r="DO8" s="292">
        <v>8</v>
      </c>
    </row>
    <row r="9" spans="1:119" ht="13">
      <c r="A9" s="508" t="s">
        <v>148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09"/>
      <c r="AS9" s="509"/>
      <c r="AT9" s="509"/>
      <c r="AU9" s="509"/>
      <c r="AV9" s="509"/>
      <c r="AW9" s="509"/>
      <c r="AX9" s="509"/>
      <c r="AY9" s="509"/>
      <c r="AZ9" s="509"/>
      <c r="BA9" s="509"/>
      <c r="BB9" s="509"/>
      <c r="BC9" s="509"/>
      <c r="BD9" s="509"/>
      <c r="BE9" s="509"/>
      <c r="BF9" s="509"/>
      <c r="BG9" s="509"/>
      <c r="BH9" s="509"/>
      <c r="BI9" s="509"/>
      <c r="BJ9" s="509"/>
      <c r="BK9" s="509"/>
      <c r="BL9" s="509"/>
      <c r="BM9" s="509"/>
      <c r="BN9" s="509"/>
      <c r="BO9" s="509"/>
      <c r="BP9" s="509"/>
      <c r="BQ9" s="509"/>
      <c r="BR9" s="509"/>
      <c r="BS9" s="509"/>
      <c r="BT9" s="509"/>
      <c r="BU9" s="509"/>
      <c r="BV9" s="509"/>
      <c r="BW9" s="509"/>
      <c r="BX9" s="509"/>
      <c r="BY9" s="509"/>
      <c r="BZ9" s="509"/>
      <c r="CA9" s="509"/>
      <c r="CB9" s="509"/>
      <c r="CC9" s="509"/>
      <c r="CD9" s="509"/>
      <c r="CE9" s="509"/>
      <c r="CF9" s="509"/>
      <c r="CG9" s="509"/>
      <c r="CH9" s="509"/>
      <c r="CI9" s="509"/>
      <c r="CJ9" s="509"/>
      <c r="CK9" s="509"/>
      <c r="CL9" s="509"/>
      <c r="CM9" s="509"/>
      <c r="CN9" s="509"/>
      <c r="CO9" s="509"/>
      <c r="CP9" s="509"/>
      <c r="CQ9" s="509"/>
      <c r="CR9" s="509"/>
      <c r="CS9" s="509"/>
      <c r="CT9" s="509"/>
      <c r="CU9" s="509"/>
      <c r="CV9" s="509"/>
      <c r="CW9" s="509"/>
      <c r="CX9" s="509"/>
      <c r="CY9" s="509"/>
      <c r="CZ9" s="509"/>
      <c r="DA9" s="509"/>
      <c r="DB9" s="509"/>
      <c r="DC9" s="509"/>
      <c r="DD9" s="509"/>
      <c r="DE9" s="509"/>
      <c r="DF9" s="509"/>
      <c r="DG9" s="509"/>
      <c r="DH9" s="509"/>
      <c r="DI9" s="509"/>
      <c r="DJ9" s="509"/>
      <c r="DK9" s="509"/>
      <c r="DL9" s="509"/>
      <c r="DM9" s="509"/>
      <c r="DN9" s="509"/>
      <c r="DO9" s="510"/>
    </row>
    <row r="10" spans="1:119" ht="13">
      <c r="A10" s="506" t="s">
        <v>149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507"/>
      <c r="CQ10" s="507"/>
      <c r="CR10" s="507"/>
      <c r="CS10" s="507"/>
      <c r="CT10" s="507"/>
      <c r="CU10" s="507"/>
      <c r="CV10" s="507"/>
      <c r="CW10" s="507"/>
      <c r="CX10" s="507"/>
      <c r="CY10" s="507"/>
      <c r="CZ10" s="507"/>
      <c r="DA10" s="507"/>
      <c r="DB10" s="507"/>
      <c r="DC10" s="507"/>
      <c r="DD10" s="507"/>
      <c r="DE10" s="507"/>
      <c r="DF10" s="507"/>
      <c r="DG10" s="507"/>
      <c r="DH10" s="507"/>
      <c r="DI10" s="507"/>
      <c r="DJ10" s="507"/>
      <c r="DK10" s="507"/>
      <c r="DL10" s="507"/>
      <c r="DM10" s="507"/>
      <c r="DN10" s="507"/>
      <c r="DO10" s="507"/>
    </row>
    <row r="11" spans="1:119" ht="13">
      <c r="A11" s="515" t="s">
        <v>150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CA11" s="516"/>
      <c r="CB11" s="516"/>
      <c r="CC11" s="516"/>
      <c r="CD11" s="516"/>
      <c r="CE11" s="516"/>
      <c r="CF11" s="516"/>
      <c r="CG11" s="516"/>
      <c r="CH11" s="516"/>
      <c r="CI11" s="516"/>
      <c r="CJ11" s="516"/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16"/>
      <c r="DC11" s="516"/>
      <c r="DD11" s="516"/>
      <c r="DE11" s="516"/>
      <c r="DF11" s="516"/>
      <c r="DG11" s="516"/>
      <c r="DH11" s="516"/>
      <c r="DI11" s="516"/>
      <c r="DJ11" s="516"/>
      <c r="DK11" s="516"/>
      <c r="DL11" s="516"/>
      <c r="DM11" s="516"/>
      <c r="DN11" s="516"/>
      <c r="DO11" s="516"/>
    </row>
    <row r="12" spans="1:119">
      <c r="A12" s="306">
        <v>1</v>
      </c>
      <c r="B12" s="320">
        <v>1</v>
      </c>
      <c r="C12" s="307" t="s">
        <v>151</v>
      </c>
      <c r="D12" s="321" t="s">
        <v>151</v>
      </c>
      <c r="E12" s="308">
        <v>1</v>
      </c>
      <c r="F12" s="310">
        <v>1</v>
      </c>
      <c r="G12" s="311" t="s">
        <v>152</v>
      </c>
      <c r="H12" s="309"/>
      <c r="I12" s="310"/>
      <c r="J12" s="311"/>
      <c r="K12" s="309"/>
      <c r="L12" s="310"/>
      <c r="M12" s="311"/>
      <c r="N12" s="309"/>
      <c r="O12" s="310"/>
      <c r="P12" s="311"/>
      <c r="Q12" s="312"/>
      <c r="R12" s="322"/>
      <c r="S12" s="313" t="s">
        <v>152</v>
      </c>
      <c r="T12" s="314">
        <v>3</v>
      </c>
      <c r="U12" s="314">
        <v>90</v>
      </c>
      <c r="V12" s="316">
        <v>32</v>
      </c>
      <c r="W12" s="309">
        <v>16</v>
      </c>
      <c r="X12" s="309">
        <v>16</v>
      </c>
      <c r="Y12" s="309"/>
      <c r="Z12" s="309">
        <v>28</v>
      </c>
      <c r="AA12" s="309"/>
      <c r="AB12" s="317">
        <v>30</v>
      </c>
      <c r="AC12" s="315">
        <v>32</v>
      </c>
      <c r="AD12" s="310">
        <v>90</v>
      </c>
      <c r="AE12" s="309">
        <v>16</v>
      </c>
      <c r="AF12" s="309">
        <v>16</v>
      </c>
      <c r="AG12" s="309"/>
      <c r="AH12" s="309">
        <v>28</v>
      </c>
      <c r="AI12" s="309"/>
      <c r="AJ12" s="310"/>
      <c r="AK12" s="310"/>
      <c r="AL12" s="323">
        <v>30</v>
      </c>
      <c r="AM12" s="316"/>
      <c r="AN12" s="310"/>
      <c r="AO12" s="309"/>
      <c r="AP12" s="309"/>
      <c r="AQ12" s="309"/>
      <c r="AR12" s="309"/>
      <c r="AS12" s="309"/>
      <c r="AT12" s="310"/>
      <c r="AU12" s="310"/>
      <c r="AV12" s="317"/>
      <c r="AW12" s="315"/>
      <c r="AX12" s="324"/>
      <c r="AY12" s="309"/>
      <c r="AZ12" s="309"/>
      <c r="BA12" s="309"/>
      <c r="BB12" s="309"/>
      <c r="BC12" s="309"/>
      <c r="BD12" s="310"/>
      <c r="BE12" s="310"/>
      <c r="BF12" s="323"/>
      <c r="BG12" s="316"/>
      <c r="BH12" s="310"/>
      <c r="BI12" s="309"/>
      <c r="BJ12" s="309"/>
      <c r="BK12" s="309"/>
      <c r="BL12" s="309"/>
      <c r="BM12" s="309"/>
      <c r="BN12" s="310"/>
      <c r="BO12" s="310"/>
      <c r="BP12" s="317"/>
      <c r="BQ12" s="315"/>
      <c r="BR12" s="310"/>
      <c r="BS12" s="309"/>
      <c r="BT12" s="309"/>
      <c r="BU12" s="309"/>
      <c r="BV12" s="309"/>
      <c r="BW12" s="309"/>
      <c r="BX12" s="310"/>
      <c r="BY12" s="310"/>
      <c r="BZ12" s="323"/>
      <c r="CA12" s="316"/>
      <c r="CB12" s="310"/>
      <c r="CC12" s="309"/>
      <c r="CD12" s="309"/>
      <c r="CE12" s="309"/>
      <c r="CF12" s="309"/>
      <c r="CG12" s="309"/>
      <c r="CH12" s="310"/>
      <c r="CI12" s="310"/>
      <c r="CJ12" s="317"/>
      <c r="CK12" s="315"/>
      <c r="CL12" s="310"/>
      <c r="CM12" s="309"/>
      <c r="CN12" s="309"/>
      <c r="CO12" s="309"/>
      <c r="CP12" s="309"/>
      <c r="CQ12" s="309"/>
      <c r="CR12" s="310"/>
      <c r="CS12" s="310"/>
      <c r="CT12" s="323"/>
      <c r="CU12" s="316"/>
      <c r="CV12" s="310"/>
      <c r="CW12" s="309"/>
      <c r="CX12" s="309"/>
      <c r="CY12" s="309"/>
      <c r="CZ12" s="309"/>
      <c r="DA12" s="309"/>
      <c r="DB12" s="310"/>
      <c r="DC12" s="310"/>
      <c r="DD12" s="317"/>
      <c r="DE12" s="318" t="s">
        <v>153</v>
      </c>
      <c r="DF12" s="319"/>
      <c r="DG12" s="325">
        <v>10.67</v>
      </c>
      <c r="DH12" s="325">
        <v>3</v>
      </c>
      <c r="DI12" s="325"/>
      <c r="DJ12" s="325"/>
      <c r="DK12" s="325"/>
      <c r="DL12" s="325"/>
      <c r="DM12" s="325"/>
      <c r="DN12" s="325"/>
      <c r="DO12" s="325"/>
    </row>
    <row r="13" spans="1:119">
      <c r="A13" s="306">
        <v>2</v>
      </c>
      <c r="B13" s="320">
        <v>2</v>
      </c>
      <c r="C13" s="307" t="s">
        <v>154</v>
      </c>
      <c r="D13" s="321" t="s">
        <v>154</v>
      </c>
      <c r="E13" s="308"/>
      <c r="F13" s="310"/>
      <c r="G13" s="311"/>
      <c r="H13" s="309">
        <v>1</v>
      </c>
      <c r="I13" s="310">
        <v>1</v>
      </c>
      <c r="J13" s="311" t="s">
        <v>152</v>
      </c>
      <c r="K13" s="309"/>
      <c r="L13" s="310"/>
      <c r="M13" s="311"/>
      <c r="N13" s="309"/>
      <c r="O13" s="310"/>
      <c r="P13" s="311"/>
      <c r="Q13" s="312"/>
      <c r="R13" s="322"/>
      <c r="S13" s="313" t="s">
        <v>152</v>
      </c>
      <c r="T13" s="314">
        <v>3</v>
      </c>
      <c r="U13" s="314">
        <v>90</v>
      </c>
      <c r="V13" s="316">
        <v>32</v>
      </c>
      <c r="W13" s="309">
        <v>16</v>
      </c>
      <c r="X13" s="309">
        <v>16</v>
      </c>
      <c r="Y13" s="309"/>
      <c r="Z13" s="309">
        <v>58</v>
      </c>
      <c r="AA13" s="309"/>
      <c r="AB13" s="317"/>
      <c r="AC13" s="315">
        <v>32</v>
      </c>
      <c r="AD13" s="310">
        <v>90</v>
      </c>
      <c r="AE13" s="309">
        <v>16</v>
      </c>
      <c r="AF13" s="309">
        <v>16</v>
      </c>
      <c r="AG13" s="309"/>
      <c r="AH13" s="309">
        <v>58</v>
      </c>
      <c r="AI13" s="309"/>
      <c r="AJ13" s="310"/>
      <c r="AK13" s="310"/>
      <c r="AL13" s="323"/>
      <c r="AM13" s="316"/>
      <c r="AN13" s="310"/>
      <c r="AO13" s="309"/>
      <c r="AP13" s="309"/>
      <c r="AQ13" s="309"/>
      <c r="AR13" s="309"/>
      <c r="AS13" s="309"/>
      <c r="AT13" s="310"/>
      <c r="AU13" s="310"/>
      <c r="AV13" s="317"/>
      <c r="AW13" s="315"/>
      <c r="AX13" s="324"/>
      <c r="AY13" s="309"/>
      <c r="AZ13" s="309"/>
      <c r="BA13" s="309"/>
      <c r="BB13" s="309"/>
      <c r="BC13" s="309"/>
      <c r="BD13" s="310"/>
      <c r="BE13" s="310"/>
      <c r="BF13" s="323"/>
      <c r="BG13" s="316"/>
      <c r="BH13" s="310"/>
      <c r="BI13" s="309"/>
      <c r="BJ13" s="309"/>
      <c r="BK13" s="309"/>
      <c r="BL13" s="309"/>
      <c r="BM13" s="309"/>
      <c r="BN13" s="310"/>
      <c r="BO13" s="310"/>
      <c r="BP13" s="317"/>
      <c r="BQ13" s="315"/>
      <c r="BR13" s="310"/>
      <c r="BS13" s="309"/>
      <c r="BT13" s="309"/>
      <c r="BU13" s="309"/>
      <c r="BV13" s="309"/>
      <c r="BW13" s="309"/>
      <c r="BX13" s="310"/>
      <c r="BY13" s="310"/>
      <c r="BZ13" s="323"/>
      <c r="CA13" s="316"/>
      <c r="CB13" s="310"/>
      <c r="CC13" s="309"/>
      <c r="CD13" s="309"/>
      <c r="CE13" s="309"/>
      <c r="CF13" s="309"/>
      <c r="CG13" s="309"/>
      <c r="CH13" s="310"/>
      <c r="CI13" s="310"/>
      <c r="CJ13" s="317"/>
      <c r="CK13" s="315"/>
      <c r="CL13" s="310"/>
      <c r="CM13" s="309"/>
      <c r="CN13" s="309"/>
      <c r="CO13" s="309"/>
      <c r="CP13" s="309"/>
      <c r="CQ13" s="309"/>
      <c r="CR13" s="310"/>
      <c r="CS13" s="310"/>
      <c r="CT13" s="323"/>
      <c r="CU13" s="316"/>
      <c r="CV13" s="310"/>
      <c r="CW13" s="309"/>
      <c r="CX13" s="309"/>
      <c r="CY13" s="309"/>
      <c r="CZ13" s="309"/>
      <c r="DA13" s="309"/>
      <c r="DB13" s="310"/>
      <c r="DC13" s="310"/>
      <c r="DD13" s="317"/>
      <c r="DE13" s="318" t="s">
        <v>153</v>
      </c>
      <c r="DF13" s="319"/>
      <c r="DG13" s="325">
        <v>10.67</v>
      </c>
      <c r="DH13" s="325">
        <v>3</v>
      </c>
      <c r="DI13" s="325"/>
      <c r="DJ13" s="325"/>
      <c r="DK13" s="325"/>
      <c r="DL13" s="325"/>
      <c r="DM13" s="325"/>
      <c r="DN13" s="325"/>
      <c r="DO13" s="325"/>
    </row>
    <row r="14" spans="1:119">
      <c r="A14" s="306">
        <v>3</v>
      </c>
      <c r="B14" s="320">
        <v>3</v>
      </c>
      <c r="C14" s="307" t="s">
        <v>155</v>
      </c>
      <c r="D14" s="321" t="s">
        <v>155</v>
      </c>
      <c r="E14" s="308">
        <v>1</v>
      </c>
      <c r="F14" s="310">
        <v>1</v>
      </c>
      <c r="G14" s="311" t="s">
        <v>152</v>
      </c>
      <c r="H14" s="309"/>
      <c r="I14" s="310"/>
      <c r="J14" s="311"/>
      <c r="K14" s="309"/>
      <c r="L14" s="310"/>
      <c r="M14" s="311"/>
      <c r="N14" s="309"/>
      <c r="O14" s="310"/>
      <c r="P14" s="311"/>
      <c r="Q14" s="312"/>
      <c r="R14" s="322"/>
      <c r="S14" s="313" t="s">
        <v>152</v>
      </c>
      <c r="T14" s="314">
        <v>3</v>
      </c>
      <c r="U14" s="314">
        <v>90</v>
      </c>
      <c r="V14" s="316">
        <v>32</v>
      </c>
      <c r="W14" s="309"/>
      <c r="X14" s="309">
        <v>32</v>
      </c>
      <c r="Y14" s="309"/>
      <c r="Z14" s="309">
        <v>28</v>
      </c>
      <c r="AA14" s="309"/>
      <c r="AB14" s="317">
        <v>30</v>
      </c>
      <c r="AC14" s="315">
        <v>32</v>
      </c>
      <c r="AD14" s="310">
        <v>90</v>
      </c>
      <c r="AE14" s="309"/>
      <c r="AF14" s="309">
        <v>32</v>
      </c>
      <c r="AG14" s="309"/>
      <c r="AH14" s="309">
        <v>28</v>
      </c>
      <c r="AI14" s="309"/>
      <c r="AJ14" s="310"/>
      <c r="AK14" s="310"/>
      <c r="AL14" s="323">
        <v>30</v>
      </c>
      <c r="AM14" s="316"/>
      <c r="AN14" s="310"/>
      <c r="AO14" s="309"/>
      <c r="AP14" s="309"/>
      <c r="AQ14" s="309"/>
      <c r="AR14" s="309"/>
      <c r="AS14" s="309"/>
      <c r="AT14" s="310"/>
      <c r="AU14" s="310"/>
      <c r="AV14" s="317"/>
      <c r="AW14" s="315"/>
      <c r="AX14" s="324"/>
      <c r="AY14" s="309"/>
      <c r="AZ14" s="309"/>
      <c r="BA14" s="309"/>
      <c r="BB14" s="309"/>
      <c r="BC14" s="309"/>
      <c r="BD14" s="310"/>
      <c r="BE14" s="310"/>
      <c r="BF14" s="323"/>
      <c r="BG14" s="316"/>
      <c r="BH14" s="310"/>
      <c r="BI14" s="309"/>
      <c r="BJ14" s="309"/>
      <c r="BK14" s="309"/>
      <c r="BL14" s="309"/>
      <c r="BM14" s="309"/>
      <c r="BN14" s="310"/>
      <c r="BO14" s="310"/>
      <c r="BP14" s="317"/>
      <c r="BQ14" s="315"/>
      <c r="BR14" s="310"/>
      <c r="BS14" s="309"/>
      <c r="BT14" s="309"/>
      <c r="BU14" s="309"/>
      <c r="BV14" s="309"/>
      <c r="BW14" s="309"/>
      <c r="BX14" s="310"/>
      <c r="BY14" s="310"/>
      <c r="BZ14" s="323"/>
      <c r="CA14" s="316"/>
      <c r="CB14" s="310"/>
      <c r="CC14" s="309"/>
      <c r="CD14" s="309"/>
      <c r="CE14" s="309"/>
      <c r="CF14" s="309"/>
      <c r="CG14" s="309"/>
      <c r="CH14" s="310"/>
      <c r="CI14" s="310"/>
      <c r="CJ14" s="317"/>
      <c r="CK14" s="315"/>
      <c r="CL14" s="310"/>
      <c r="CM14" s="309"/>
      <c r="CN14" s="309"/>
      <c r="CO14" s="309"/>
      <c r="CP14" s="309"/>
      <c r="CQ14" s="309"/>
      <c r="CR14" s="310"/>
      <c r="CS14" s="310"/>
      <c r="CT14" s="323"/>
      <c r="CU14" s="316"/>
      <c r="CV14" s="310"/>
      <c r="CW14" s="309"/>
      <c r="CX14" s="309"/>
      <c r="CY14" s="309"/>
      <c r="CZ14" s="309"/>
      <c r="DA14" s="309"/>
      <c r="DB14" s="310"/>
      <c r="DC14" s="310"/>
      <c r="DD14" s="317"/>
      <c r="DE14" s="318" t="s">
        <v>156</v>
      </c>
      <c r="DF14" s="319"/>
      <c r="DG14" s="325">
        <v>10.67</v>
      </c>
      <c r="DH14" s="325">
        <v>3</v>
      </c>
      <c r="DI14" s="325"/>
      <c r="DJ14" s="325"/>
      <c r="DK14" s="325"/>
      <c r="DL14" s="325"/>
      <c r="DM14" s="325"/>
      <c r="DN14" s="325"/>
      <c r="DO14" s="325"/>
    </row>
    <row r="15" spans="1:119">
      <c r="A15" s="306">
        <v>4</v>
      </c>
      <c r="B15" s="320">
        <v>4</v>
      </c>
      <c r="C15" s="307" t="s">
        <v>157</v>
      </c>
      <c r="D15" s="321" t="s">
        <v>157</v>
      </c>
      <c r="E15" s="308"/>
      <c r="F15" s="310"/>
      <c r="G15" s="311"/>
      <c r="H15" s="309">
        <v>2</v>
      </c>
      <c r="I15" s="310">
        <v>1</v>
      </c>
      <c r="J15" s="311" t="s">
        <v>158</v>
      </c>
      <c r="K15" s="309"/>
      <c r="L15" s="310"/>
      <c r="M15" s="311"/>
      <c r="N15" s="309"/>
      <c r="O15" s="310"/>
      <c r="P15" s="311"/>
      <c r="Q15" s="312"/>
      <c r="R15" s="322"/>
      <c r="S15" s="313" t="s">
        <v>158</v>
      </c>
      <c r="T15" s="314">
        <v>3</v>
      </c>
      <c r="U15" s="314">
        <v>90</v>
      </c>
      <c r="V15" s="316">
        <v>48</v>
      </c>
      <c r="W15" s="309">
        <v>32</v>
      </c>
      <c r="X15" s="309">
        <v>16</v>
      </c>
      <c r="Y15" s="309"/>
      <c r="Z15" s="309">
        <v>42</v>
      </c>
      <c r="AA15" s="309"/>
      <c r="AB15" s="317"/>
      <c r="AC15" s="315"/>
      <c r="AD15" s="310"/>
      <c r="AE15" s="309"/>
      <c r="AF15" s="309"/>
      <c r="AG15" s="309"/>
      <c r="AH15" s="309"/>
      <c r="AI15" s="309"/>
      <c r="AJ15" s="310"/>
      <c r="AK15" s="310"/>
      <c r="AL15" s="323"/>
      <c r="AM15" s="316">
        <v>48</v>
      </c>
      <c r="AN15" s="310">
        <v>90</v>
      </c>
      <c r="AO15" s="309">
        <v>32</v>
      </c>
      <c r="AP15" s="309">
        <v>16</v>
      </c>
      <c r="AQ15" s="309"/>
      <c r="AR15" s="309">
        <v>42</v>
      </c>
      <c r="AS15" s="309"/>
      <c r="AT15" s="310"/>
      <c r="AU15" s="310"/>
      <c r="AV15" s="317"/>
      <c r="AW15" s="315"/>
      <c r="AX15" s="324"/>
      <c r="AY15" s="309"/>
      <c r="AZ15" s="309"/>
      <c r="BA15" s="309"/>
      <c r="BB15" s="309"/>
      <c r="BC15" s="309"/>
      <c r="BD15" s="310"/>
      <c r="BE15" s="310"/>
      <c r="BF15" s="323"/>
      <c r="BG15" s="316"/>
      <c r="BH15" s="310"/>
      <c r="BI15" s="309"/>
      <c r="BJ15" s="309"/>
      <c r="BK15" s="309"/>
      <c r="BL15" s="309"/>
      <c r="BM15" s="309"/>
      <c r="BN15" s="310"/>
      <c r="BO15" s="310"/>
      <c r="BP15" s="317"/>
      <c r="BQ15" s="315"/>
      <c r="BR15" s="310"/>
      <c r="BS15" s="309"/>
      <c r="BT15" s="309"/>
      <c r="BU15" s="309"/>
      <c r="BV15" s="309"/>
      <c r="BW15" s="309"/>
      <c r="BX15" s="310"/>
      <c r="BY15" s="310"/>
      <c r="BZ15" s="323"/>
      <c r="CA15" s="316"/>
      <c r="CB15" s="310"/>
      <c r="CC15" s="309"/>
      <c r="CD15" s="309"/>
      <c r="CE15" s="309"/>
      <c r="CF15" s="309"/>
      <c r="CG15" s="309"/>
      <c r="CH15" s="310"/>
      <c r="CI15" s="310"/>
      <c r="CJ15" s="317"/>
      <c r="CK15" s="315"/>
      <c r="CL15" s="310"/>
      <c r="CM15" s="309"/>
      <c r="CN15" s="309"/>
      <c r="CO15" s="309"/>
      <c r="CP15" s="309"/>
      <c r="CQ15" s="309"/>
      <c r="CR15" s="310"/>
      <c r="CS15" s="310"/>
      <c r="CT15" s="323"/>
      <c r="CU15" s="316"/>
      <c r="CV15" s="310"/>
      <c r="CW15" s="309"/>
      <c r="CX15" s="309"/>
      <c r="CY15" s="309"/>
      <c r="CZ15" s="309"/>
      <c r="DA15" s="309"/>
      <c r="DB15" s="310"/>
      <c r="DC15" s="310"/>
      <c r="DD15" s="317"/>
      <c r="DE15" s="318" t="s">
        <v>156</v>
      </c>
      <c r="DF15" s="319"/>
      <c r="DG15" s="325">
        <v>16</v>
      </c>
      <c r="DH15" s="325"/>
      <c r="DI15" s="325">
        <v>3</v>
      </c>
      <c r="DJ15" s="325"/>
      <c r="DK15" s="325"/>
      <c r="DL15" s="325"/>
      <c r="DM15" s="325"/>
      <c r="DN15" s="325"/>
      <c r="DO15" s="325"/>
    </row>
    <row r="16" spans="1:119">
      <c r="A16" s="306">
        <v>5</v>
      </c>
      <c r="B16" s="320">
        <v>5</v>
      </c>
      <c r="C16" s="307" t="s">
        <v>159</v>
      </c>
      <c r="D16" s="321" t="s">
        <v>159</v>
      </c>
      <c r="E16" s="308">
        <v>3</v>
      </c>
      <c r="F16" s="310">
        <v>1</v>
      </c>
      <c r="G16" s="311" t="s">
        <v>160</v>
      </c>
      <c r="H16" s="309"/>
      <c r="I16" s="310"/>
      <c r="J16" s="311"/>
      <c r="K16" s="309"/>
      <c r="L16" s="310"/>
      <c r="M16" s="311"/>
      <c r="N16" s="309"/>
      <c r="O16" s="310"/>
      <c r="P16" s="311"/>
      <c r="Q16" s="312"/>
      <c r="R16" s="322"/>
      <c r="S16" s="313" t="s">
        <v>160</v>
      </c>
      <c r="T16" s="314">
        <v>3</v>
      </c>
      <c r="U16" s="314">
        <v>90</v>
      </c>
      <c r="V16" s="316">
        <v>48</v>
      </c>
      <c r="W16" s="309">
        <v>32</v>
      </c>
      <c r="X16" s="309">
        <v>16</v>
      </c>
      <c r="Y16" s="309"/>
      <c r="Z16" s="309">
        <v>12</v>
      </c>
      <c r="AA16" s="309"/>
      <c r="AB16" s="317">
        <v>30</v>
      </c>
      <c r="AC16" s="315"/>
      <c r="AD16" s="310"/>
      <c r="AE16" s="309"/>
      <c r="AF16" s="309"/>
      <c r="AG16" s="309"/>
      <c r="AH16" s="309"/>
      <c r="AI16" s="309"/>
      <c r="AJ16" s="310"/>
      <c r="AK16" s="310"/>
      <c r="AL16" s="323"/>
      <c r="AM16" s="316"/>
      <c r="AN16" s="310"/>
      <c r="AO16" s="309"/>
      <c r="AP16" s="309"/>
      <c r="AQ16" s="309"/>
      <c r="AR16" s="309"/>
      <c r="AS16" s="309"/>
      <c r="AT16" s="310"/>
      <c r="AU16" s="310"/>
      <c r="AV16" s="317"/>
      <c r="AW16" s="315">
        <v>48</v>
      </c>
      <c r="AX16" s="324">
        <v>90</v>
      </c>
      <c r="AY16" s="309">
        <v>32</v>
      </c>
      <c r="AZ16" s="309">
        <v>16</v>
      </c>
      <c r="BA16" s="309"/>
      <c r="BB16" s="309">
        <v>12</v>
      </c>
      <c r="BC16" s="309"/>
      <c r="BD16" s="310"/>
      <c r="BE16" s="310"/>
      <c r="BF16" s="323">
        <v>30</v>
      </c>
      <c r="BG16" s="316"/>
      <c r="BH16" s="310"/>
      <c r="BI16" s="309"/>
      <c r="BJ16" s="309"/>
      <c r="BK16" s="309"/>
      <c r="BL16" s="309"/>
      <c r="BM16" s="309"/>
      <c r="BN16" s="310"/>
      <c r="BO16" s="310"/>
      <c r="BP16" s="317"/>
      <c r="BQ16" s="315"/>
      <c r="BR16" s="310"/>
      <c r="BS16" s="309"/>
      <c r="BT16" s="309"/>
      <c r="BU16" s="309"/>
      <c r="BV16" s="309"/>
      <c r="BW16" s="309"/>
      <c r="BX16" s="310"/>
      <c r="BY16" s="310"/>
      <c r="BZ16" s="323"/>
      <c r="CA16" s="316"/>
      <c r="CB16" s="310"/>
      <c r="CC16" s="309"/>
      <c r="CD16" s="309"/>
      <c r="CE16" s="309"/>
      <c r="CF16" s="309"/>
      <c r="CG16" s="309"/>
      <c r="CH16" s="310"/>
      <c r="CI16" s="310"/>
      <c r="CJ16" s="317"/>
      <c r="CK16" s="315"/>
      <c r="CL16" s="310"/>
      <c r="CM16" s="309"/>
      <c r="CN16" s="309"/>
      <c r="CO16" s="309"/>
      <c r="CP16" s="309"/>
      <c r="CQ16" s="309"/>
      <c r="CR16" s="310"/>
      <c r="CS16" s="310"/>
      <c r="CT16" s="323"/>
      <c r="CU16" s="316"/>
      <c r="CV16" s="310"/>
      <c r="CW16" s="309"/>
      <c r="CX16" s="309"/>
      <c r="CY16" s="309"/>
      <c r="CZ16" s="309"/>
      <c r="DA16" s="309"/>
      <c r="DB16" s="310"/>
      <c r="DC16" s="310"/>
      <c r="DD16" s="317"/>
      <c r="DE16" s="318" t="s">
        <v>161</v>
      </c>
      <c r="DF16" s="319"/>
      <c r="DG16" s="325">
        <v>16</v>
      </c>
      <c r="DH16" s="325"/>
      <c r="DI16" s="325"/>
      <c r="DJ16" s="325">
        <v>3</v>
      </c>
      <c r="DK16" s="325"/>
      <c r="DL16" s="325"/>
      <c r="DM16" s="325"/>
      <c r="DN16" s="325"/>
      <c r="DO16" s="325"/>
    </row>
    <row r="17" spans="1:119">
      <c r="A17" s="306"/>
      <c r="B17" s="320"/>
      <c r="C17" s="307" t="s">
        <v>162</v>
      </c>
      <c r="D17" s="321"/>
      <c r="E17" s="308">
        <v>3</v>
      </c>
      <c r="F17" s="310">
        <v>3</v>
      </c>
      <c r="G17" s="311"/>
      <c r="H17" s="309">
        <v>2</v>
      </c>
      <c r="I17" s="310">
        <v>2</v>
      </c>
      <c r="J17" s="311"/>
      <c r="K17" s="309"/>
      <c r="L17" s="310"/>
      <c r="M17" s="311"/>
      <c r="N17" s="309"/>
      <c r="O17" s="310"/>
      <c r="P17" s="311"/>
      <c r="Q17" s="312"/>
      <c r="R17" s="322"/>
      <c r="S17" s="313"/>
      <c r="T17" s="314">
        <v>15</v>
      </c>
      <c r="U17" s="314">
        <v>450</v>
      </c>
      <c r="V17" s="316">
        <v>192</v>
      </c>
      <c r="W17" s="309">
        <v>96</v>
      </c>
      <c r="X17" s="309">
        <v>96</v>
      </c>
      <c r="Y17" s="309"/>
      <c r="Z17" s="309">
        <v>168</v>
      </c>
      <c r="AA17" s="309"/>
      <c r="AB17" s="317">
        <v>90</v>
      </c>
      <c r="AC17" s="315">
        <v>96</v>
      </c>
      <c r="AD17" s="310">
        <v>270</v>
      </c>
      <c r="AE17" s="309">
        <v>32</v>
      </c>
      <c r="AF17" s="309">
        <v>64</v>
      </c>
      <c r="AG17" s="309"/>
      <c r="AH17" s="309">
        <v>114</v>
      </c>
      <c r="AI17" s="309"/>
      <c r="AJ17" s="310"/>
      <c r="AK17" s="310"/>
      <c r="AL17" s="323">
        <v>60</v>
      </c>
      <c r="AM17" s="316">
        <v>48</v>
      </c>
      <c r="AN17" s="310">
        <v>90</v>
      </c>
      <c r="AO17" s="309">
        <v>32</v>
      </c>
      <c r="AP17" s="309">
        <v>16</v>
      </c>
      <c r="AQ17" s="309"/>
      <c r="AR17" s="309">
        <v>42</v>
      </c>
      <c r="AS17" s="309"/>
      <c r="AT17" s="310"/>
      <c r="AU17" s="310"/>
      <c r="AV17" s="317"/>
      <c r="AW17" s="315">
        <v>48</v>
      </c>
      <c r="AX17" s="324">
        <v>90</v>
      </c>
      <c r="AY17" s="309">
        <v>32</v>
      </c>
      <c r="AZ17" s="309">
        <v>16</v>
      </c>
      <c r="BA17" s="309"/>
      <c r="BB17" s="309">
        <v>12</v>
      </c>
      <c r="BC17" s="309"/>
      <c r="BD17" s="310"/>
      <c r="BE17" s="310"/>
      <c r="BF17" s="323">
        <v>30</v>
      </c>
      <c r="BG17" s="316"/>
      <c r="BH17" s="310"/>
      <c r="BI17" s="309"/>
      <c r="BJ17" s="309"/>
      <c r="BK17" s="309"/>
      <c r="BL17" s="309"/>
      <c r="BM17" s="309"/>
      <c r="BN17" s="310"/>
      <c r="BO17" s="310"/>
      <c r="BP17" s="317"/>
      <c r="BQ17" s="315"/>
      <c r="BR17" s="310"/>
      <c r="BS17" s="309"/>
      <c r="BT17" s="309"/>
      <c r="BU17" s="309"/>
      <c r="BV17" s="309"/>
      <c r="BW17" s="309"/>
      <c r="BX17" s="310"/>
      <c r="BY17" s="310"/>
      <c r="BZ17" s="323"/>
      <c r="CA17" s="316"/>
      <c r="CB17" s="310"/>
      <c r="CC17" s="309"/>
      <c r="CD17" s="309"/>
      <c r="CE17" s="309"/>
      <c r="CF17" s="309"/>
      <c r="CG17" s="309"/>
      <c r="CH17" s="310"/>
      <c r="CI17" s="310"/>
      <c r="CJ17" s="317"/>
      <c r="CK17" s="315"/>
      <c r="CL17" s="310"/>
      <c r="CM17" s="309"/>
      <c r="CN17" s="309"/>
      <c r="CO17" s="309"/>
      <c r="CP17" s="309"/>
      <c r="CQ17" s="309"/>
      <c r="CR17" s="310"/>
      <c r="CS17" s="310"/>
      <c r="CT17" s="323"/>
      <c r="CU17" s="316"/>
      <c r="CV17" s="310"/>
      <c r="CW17" s="309"/>
      <c r="CX17" s="309"/>
      <c r="CY17" s="309"/>
      <c r="CZ17" s="309"/>
      <c r="DA17" s="309"/>
      <c r="DB17" s="310"/>
      <c r="DC17" s="310"/>
      <c r="DD17" s="317"/>
      <c r="DE17" s="318"/>
      <c r="DF17" s="319"/>
      <c r="DG17" s="325">
        <v>12.8</v>
      </c>
      <c r="DH17" s="325">
        <v>9</v>
      </c>
      <c r="DI17" s="325">
        <v>3</v>
      </c>
      <c r="DJ17" s="325">
        <v>3</v>
      </c>
      <c r="DK17" s="325"/>
      <c r="DL17" s="325"/>
      <c r="DM17" s="325"/>
      <c r="DN17" s="325"/>
      <c r="DO17" s="325"/>
    </row>
    <row r="18" spans="1:119" ht="13">
      <c r="A18" s="513" t="s">
        <v>163</v>
      </c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A18" s="514"/>
      <c r="BB18" s="514"/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  <c r="CD18" s="514"/>
      <c r="CE18" s="514"/>
      <c r="CF18" s="514"/>
      <c r="CG18" s="514"/>
      <c r="CH18" s="514"/>
      <c r="CI18" s="514"/>
      <c r="CJ18" s="514"/>
      <c r="CK18" s="514"/>
      <c r="CL18" s="514"/>
      <c r="CM18" s="514"/>
      <c r="CN18" s="514"/>
      <c r="CO18" s="514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4"/>
      <c r="DD18" s="514"/>
      <c r="DE18" s="514"/>
      <c r="DF18" s="514"/>
      <c r="DG18" s="514"/>
      <c r="DH18" s="514"/>
      <c r="DI18" s="514"/>
      <c r="DJ18" s="514"/>
      <c r="DK18" s="514"/>
      <c r="DL18" s="514"/>
      <c r="DM18" s="514"/>
      <c r="DN18" s="514"/>
      <c r="DO18" s="514"/>
    </row>
    <row r="19" spans="1:119">
      <c r="A19" s="306">
        <v>6</v>
      </c>
      <c r="B19" s="320">
        <v>1</v>
      </c>
      <c r="C19" s="307" t="s">
        <v>164</v>
      </c>
      <c r="D19" s="321" t="s">
        <v>164</v>
      </c>
      <c r="E19" s="308"/>
      <c r="F19" s="310"/>
      <c r="G19" s="311"/>
      <c r="H19" s="309">
        <v>1</v>
      </c>
      <c r="I19" s="310">
        <v>1</v>
      </c>
      <c r="J19" s="311" t="s">
        <v>152</v>
      </c>
      <c r="K19" s="309"/>
      <c r="L19" s="310"/>
      <c r="M19" s="311"/>
      <c r="N19" s="309"/>
      <c r="O19" s="310"/>
      <c r="P19" s="311"/>
      <c r="Q19" s="312"/>
      <c r="R19" s="322"/>
      <c r="S19" s="313" t="s">
        <v>152</v>
      </c>
      <c r="T19" s="314">
        <v>3</v>
      </c>
      <c r="U19" s="314">
        <v>90</v>
      </c>
      <c r="V19" s="316">
        <v>32</v>
      </c>
      <c r="W19" s="309"/>
      <c r="X19" s="309">
        <v>32</v>
      </c>
      <c r="Y19" s="309"/>
      <c r="Z19" s="309">
        <v>58</v>
      </c>
      <c r="AA19" s="309"/>
      <c r="AB19" s="317"/>
      <c r="AC19" s="315">
        <v>32</v>
      </c>
      <c r="AD19" s="310">
        <v>90</v>
      </c>
      <c r="AE19" s="309"/>
      <c r="AF19" s="309">
        <v>32</v>
      </c>
      <c r="AG19" s="309"/>
      <c r="AH19" s="309">
        <v>58</v>
      </c>
      <c r="AI19" s="309"/>
      <c r="AJ19" s="310"/>
      <c r="AK19" s="310"/>
      <c r="AL19" s="323"/>
      <c r="AM19" s="316"/>
      <c r="AN19" s="310"/>
      <c r="AO19" s="309"/>
      <c r="AP19" s="309"/>
      <c r="AQ19" s="309"/>
      <c r="AR19" s="309"/>
      <c r="AS19" s="309"/>
      <c r="AT19" s="310"/>
      <c r="AU19" s="310"/>
      <c r="AV19" s="317"/>
      <c r="AW19" s="315"/>
      <c r="AX19" s="324"/>
      <c r="AY19" s="309"/>
      <c r="AZ19" s="309"/>
      <c r="BA19" s="309"/>
      <c r="BB19" s="309"/>
      <c r="BC19" s="309"/>
      <c r="BD19" s="310"/>
      <c r="BE19" s="310"/>
      <c r="BF19" s="323"/>
      <c r="BG19" s="316"/>
      <c r="BH19" s="310"/>
      <c r="BI19" s="309"/>
      <c r="BJ19" s="309"/>
      <c r="BK19" s="309"/>
      <c r="BL19" s="309"/>
      <c r="BM19" s="309"/>
      <c r="BN19" s="310"/>
      <c r="BO19" s="310"/>
      <c r="BP19" s="317"/>
      <c r="BQ19" s="315"/>
      <c r="BR19" s="310"/>
      <c r="BS19" s="309"/>
      <c r="BT19" s="309"/>
      <c r="BU19" s="309"/>
      <c r="BV19" s="309"/>
      <c r="BW19" s="309"/>
      <c r="BX19" s="310"/>
      <c r="BY19" s="310"/>
      <c r="BZ19" s="323"/>
      <c r="CA19" s="316"/>
      <c r="CB19" s="310"/>
      <c r="CC19" s="309"/>
      <c r="CD19" s="309"/>
      <c r="CE19" s="309"/>
      <c r="CF19" s="309"/>
      <c r="CG19" s="309"/>
      <c r="CH19" s="310"/>
      <c r="CI19" s="310"/>
      <c r="CJ19" s="317"/>
      <c r="CK19" s="315"/>
      <c r="CL19" s="310"/>
      <c r="CM19" s="309"/>
      <c r="CN19" s="309"/>
      <c r="CO19" s="309"/>
      <c r="CP19" s="309"/>
      <c r="CQ19" s="309"/>
      <c r="CR19" s="310"/>
      <c r="CS19" s="310"/>
      <c r="CT19" s="323"/>
      <c r="CU19" s="316"/>
      <c r="CV19" s="310"/>
      <c r="CW19" s="309"/>
      <c r="CX19" s="309"/>
      <c r="CY19" s="309"/>
      <c r="CZ19" s="309"/>
      <c r="DA19" s="309"/>
      <c r="DB19" s="310"/>
      <c r="DC19" s="310"/>
      <c r="DD19" s="317"/>
      <c r="DE19" s="318" t="s">
        <v>153</v>
      </c>
      <c r="DF19" s="319"/>
      <c r="DG19" s="325">
        <v>10.67</v>
      </c>
      <c r="DH19" s="325">
        <v>3</v>
      </c>
      <c r="DI19" s="325"/>
      <c r="DJ19" s="325"/>
      <c r="DK19" s="325"/>
      <c r="DL19" s="325"/>
      <c r="DM19" s="325"/>
      <c r="DN19" s="325"/>
      <c r="DO19" s="325"/>
    </row>
    <row r="20" spans="1:119">
      <c r="A20" s="306">
        <v>7</v>
      </c>
      <c r="B20" s="320">
        <v>2</v>
      </c>
      <c r="C20" s="307" t="s">
        <v>165</v>
      </c>
      <c r="D20" s="321" t="s">
        <v>165</v>
      </c>
      <c r="E20" s="308"/>
      <c r="F20" s="310"/>
      <c r="G20" s="311"/>
      <c r="H20" s="309">
        <v>1</v>
      </c>
      <c r="I20" s="310">
        <v>1</v>
      </c>
      <c r="J20" s="311" t="s">
        <v>152</v>
      </c>
      <c r="K20" s="309"/>
      <c r="L20" s="310"/>
      <c r="M20" s="311"/>
      <c r="N20" s="309"/>
      <c r="O20" s="310"/>
      <c r="P20" s="311"/>
      <c r="Q20" s="312"/>
      <c r="R20" s="322"/>
      <c r="S20" s="313" t="s">
        <v>152</v>
      </c>
      <c r="T20" s="314">
        <v>4</v>
      </c>
      <c r="U20" s="314">
        <v>120</v>
      </c>
      <c r="V20" s="316">
        <v>48</v>
      </c>
      <c r="W20" s="309">
        <v>16</v>
      </c>
      <c r="X20" s="309">
        <v>32</v>
      </c>
      <c r="Y20" s="309"/>
      <c r="Z20" s="309">
        <v>72</v>
      </c>
      <c r="AA20" s="309"/>
      <c r="AB20" s="317"/>
      <c r="AC20" s="315">
        <v>48</v>
      </c>
      <c r="AD20" s="310">
        <v>120</v>
      </c>
      <c r="AE20" s="309">
        <v>16</v>
      </c>
      <c r="AF20" s="309">
        <v>32</v>
      </c>
      <c r="AG20" s="309"/>
      <c r="AH20" s="309">
        <v>72</v>
      </c>
      <c r="AI20" s="309"/>
      <c r="AJ20" s="310"/>
      <c r="AK20" s="310"/>
      <c r="AL20" s="323"/>
      <c r="AM20" s="316"/>
      <c r="AN20" s="310"/>
      <c r="AO20" s="309"/>
      <c r="AP20" s="309"/>
      <c r="AQ20" s="309"/>
      <c r="AR20" s="309"/>
      <c r="AS20" s="309"/>
      <c r="AT20" s="310"/>
      <c r="AU20" s="310"/>
      <c r="AV20" s="317"/>
      <c r="AW20" s="315"/>
      <c r="AX20" s="324"/>
      <c r="AY20" s="309"/>
      <c r="AZ20" s="309"/>
      <c r="BA20" s="309"/>
      <c r="BB20" s="309"/>
      <c r="BC20" s="309"/>
      <c r="BD20" s="310"/>
      <c r="BE20" s="310"/>
      <c r="BF20" s="323"/>
      <c r="BG20" s="316"/>
      <c r="BH20" s="310"/>
      <c r="BI20" s="309"/>
      <c r="BJ20" s="309"/>
      <c r="BK20" s="309"/>
      <c r="BL20" s="309"/>
      <c r="BM20" s="309"/>
      <c r="BN20" s="310"/>
      <c r="BO20" s="310"/>
      <c r="BP20" s="317"/>
      <c r="BQ20" s="315"/>
      <c r="BR20" s="310"/>
      <c r="BS20" s="309"/>
      <c r="BT20" s="309"/>
      <c r="BU20" s="309"/>
      <c r="BV20" s="309"/>
      <c r="BW20" s="309"/>
      <c r="BX20" s="310"/>
      <c r="BY20" s="310"/>
      <c r="BZ20" s="323"/>
      <c r="CA20" s="316"/>
      <c r="CB20" s="310"/>
      <c r="CC20" s="309"/>
      <c r="CD20" s="309"/>
      <c r="CE20" s="309"/>
      <c r="CF20" s="309"/>
      <c r="CG20" s="309"/>
      <c r="CH20" s="310"/>
      <c r="CI20" s="310"/>
      <c r="CJ20" s="317"/>
      <c r="CK20" s="315"/>
      <c r="CL20" s="310"/>
      <c r="CM20" s="309"/>
      <c r="CN20" s="309"/>
      <c r="CO20" s="309"/>
      <c r="CP20" s="309"/>
      <c r="CQ20" s="309"/>
      <c r="CR20" s="310"/>
      <c r="CS20" s="310"/>
      <c r="CT20" s="323"/>
      <c r="CU20" s="316"/>
      <c r="CV20" s="310"/>
      <c r="CW20" s="309"/>
      <c r="CX20" s="309"/>
      <c r="CY20" s="309"/>
      <c r="CZ20" s="309"/>
      <c r="DA20" s="309"/>
      <c r="DB20" s="310"/>
      <c r="DC20" s="310"/>
      <c r="DD20" s="317"/>
      <c r="DE20" s="318" t="s">
        <v>166</v>
      </c>
      <c r="DF20" s="319"/>
      <c r="DG20" s="325">
        <v>12</v>
      </c>
      <c r="DH20" s="325">
        <v>4</v>
      </c>
      <c r="DI20" s="325"/>
      <c r="DJ20" s="325"/>
      <c r="DK20" s="325"/>
      <c r="DL20" s="325"/>
      <c r="DM20" s="325"/>
      <c r="DN20" s="325"/>
      <c r="DO20" s="325"/>
    </row>
    <row r="21" spans="1:119">
      <c r="A21" s="306">
        <v>8</v>
      </c>
      <c r="B21" s="320">
        <v>3</v>
      </c>
      <c r="C21" s="307" t="s">
        <v>167</v>
      </c>
      <c r="D21" s="321" t="s">
        <v>167</v>
      </c>
      <c r="E21" s="308"/>
      <c r="F21" s="310"/>
      <c r="G21" s="311"/>
      <c r="H21" s="309">
        <v>2</v>
      </c>
      <c r="I21" s="310">
        <v>1</v>
      </c>
      <c r="J21" s="311" t="s">
        <v>158</v>
      </c>
      <c r="K21" s="309"/>
      <c r="L21" s="310"/>
      <c r="M21" s="311"/>
      <c r="N21" s="309"/>
      <c r="O21" s="310"/>
      <c r="P21" s="311"/>
      <c r="Q21" s="312"/>
      <c r="R21" s="322"/>
      <c r="S21" s="313" t="s">
        <v>158</v>
      </c>
      <c r="T21" s="314">
        <v>4</v>
      </c>
      <c r="U21" s="314">
        <v>120</v>
      </c>
      <c r="V21" s="316">
        <v>48</v>
      </c>
      <c r="W21" s="309">
        <v>16</v>
      </c>
      <c r="X21" s="309">
        <v>32</v>
      </c>
      <c r="Y21" s="309"/>
      <c r="Z21" s="309">
        <v>72</v>
      </c>
      <c r="AA21" s="309"/>
      <c r="AB21" s="317"/>
      <c r="AC21" s="315"/>
      <c r="AD21" s="310"/>
      <c r="AE21" s="309"/>
      <c r="AF21" s="309"/>
      <c r="AG21" s="309"/>
      <c r="AH21" s="309"/>
      <c r="AI21" s="309"/>
      <c r="AJ21" s="310"/>
      <c r="AK21" s="310"/>
      <c r="AL21" s="323"/>
      <c r="AM21" s="316">
        <v>48</v>
      </c>
      <c r="AN21" s="310">
        <v>120</v>
      </c>
      <c r="AO21" s="309">
        <v>16</v>
      </c>
      <c r="AP21" s="309">
        <v>32</v>
      </c>
      <c r="AQ21" s="309"/>
      <c r="AR21" s="309">
        <v>72</v>
      </c>
      <c r="AS21" s="309"/>
      <c r="AT21" s="310"/>
      <c r="AU21" s="310"/>
      <c r="AV21" s="317"/>
      <c r="AW21" s="315"/>
      <c r="AX21" s="324"/>
      <c r="AY21" s="309"/>
      <c r="AZ21" s="309"/>
      <c r="BA21" s="309"/>
      <c r="BB21" s="309"/>
      <c r="BC21" s="309"/>
      <c r="BD21" s="310"/>
      <c r="BE21" s="310"/>
      <c r="BF21" s="323"/>
      <c r="BG21" s="316"/>
      <c r="BH21" s="310"/>
      <c r="BI21" s="309"/>
      <c r="BJ21" s="309"/>
      <c r="BK21" s="309"/>
      <c r="BL21" s="309"/>
      <c r="BM21" s="309"/>
      <c r="BN21" s="310"/>
      <c r="BO21" s="310"/>
      <c r="BP21" s="317"/>
      <c r="BQ21" s="315"/>
      <c r="BR21" s="310"/>
      <c r="BS21" s="309"/>
      <c r="BT21" s="309"/>
      <c r="BU21" s="309"/>
      <c r="BV21" s="309"/>
      <c r="BW21" s="309"/>
      <c r="BX21" s="310"/>
      <c r="BY21" s="310"/>
      <c r="BZ21" s="323"/>
      <c r="CA21" s="316"/>
      <c r="CB21" s="310"/>
      <c r="CC21" s="309"/>
      <c r="CD21" s="309"/>
      <c r="CE21" s="309"/>
      <c r="CF21" s="309"/>
      <c r="CG21" s="309"/>
      <c r="CH21" s="310"/>
      <c r="CI21" s="310"/>
      <c r="CJ21" s="317"/>
      <c r="CK21" s="315"/>
      <c r="CL21" s="310"/>
      <c r="CM21" s="309"/>
      <c r="CN21" s="309"/>
      <c r="CO21" s="309"/>
      <c r="CP21" s="309"/>
      <c r="CQ21" s="309"/>
      <c r="CR21" s="310"/>
      <c r="CS21" s="310"/>
      <c r="CT21" s="323"/>
      <c r="CU21" s="316"/>
      <c r="CV21" s="310"/>
      <c r="CW21" s="309"/>
      <c r="CX21" s="309"/>
      <c r="CY21" s="309"/>
      <c r="CZ21" s="309"/>
      <c r="DA21" s="309"/>
      <c r="DB21" s="310"/>
      <c r="DC21" s="310"/>
      <c r="DD21" s="317"/>
      <c r="DE21" s="318" t="s">
        <v>168</v>
      </c>
      <c r="DF21" s="319"/>
      <c r="DG21" s="325">
        <v>12</v>
      </c>
      <c r="DH21" s="325"/>
      <c r="DI21" s="325">
        <v>4</v>
      </c>
      <c r="DJ21" s="325"/>
      <c r="DK21" s="325"/>
      <c r="DL21" s="325"/>
      <c r="DM21" s="325"/>
      <c r="DN21" s="325"/>
      <c r="DO21" s="325"/>
    </row>
    <row r="22" spans="1:119">
      <c r="A22" s="306">
        <v>9</v>
      </c>
      <c r="B22" s="320">
        <v>4</v>
      </c>
      <c r="C22" s="307" t="s">
        <v>169</v>
      </c>
      <c r="D22" s="321" t="s">
        <v>169</v>
      </c>
      <c r="E22" s="308">
        <v>2</v>
      </c>
      <c r="F22" s="310">
        <v>1</v>
      </c>
      <c r="G22" s="311" t="s">
        <v>158</v>
      </c>
      <c r="H22" s="309"/>
      <c r="I22" s="310"/>
      <c r="J22" s="311"/>
      <c r="K22" s="309"/>
      <c r="L22" s="310"/>
      <c r="M22" s="311"/>
      <c r="N22" s="309"/>
      <c r="O22" s="310"/>
      <c r="P22" s="311"/>
      <c r="Q22" s="312"/>
      <c r="R22" s="322"/>
      <c r="S22" s="313" t="s">
        <v>158</v>
      </c>
      <c r="T22" s="314">
        <v>5</v>
      </c>
      <c r="U22" s="314">
        <v>150</v>
      </c>
      <c r="V22" s="316">
        <v>56</v>
      </c>
      <c r="W22" s="309">
        <v>24</v>
      </c>
      <c r="X22" s="309">
        <v>32</v>
      </c>
      <c r="Y22" s="309"/>
      <c r="Z22" s="309">
        <v>64</v>
      </c>
      <c r="AA22" s="309"/>
      <c r="AB22" s="317">
        <v>30</v>
      </c>
      <c r="AC22" s="315"/>
      <c r="AD22" s="310"/>
      <c r="AE22" s="309"/>
      <c r="AF22" s="309"/>
      <c r="AG22" s="309"/>
      <c r="AH22" s="309"/>
      <c r="AI22" s="309"/>
      <c r="AJ22" s="310"/>
      <c r="AK22" s="310"/>
      <c r="AL22" s="323"/>
      <c r="AM22" s="316">
        <v>56</v>
      </c>
      <c r="AN22" s="310">
        <v>150</v>
      </c>
      <c r="AO22" s="309">
        <v>24</v>
      </c>
      <c r="AP22" s="309">
        <v>32</v>
      </c>
      <c r="AQ22" s="309"/>
      <c r="AR22" s="309">
        <v>64</v>
      </c>
      <c r="AS22" s="309"/>
      <c r="AT22" s="310"/>
      <c r="AU22" s="310"/>
      <c r="AV22" s="317">
        <v>30</v>
      </c>
      <c r="AW22" s="315"/>
      <c r="AX22" s="324"/>
      <c r="AY22" s="309"/>
      <c r="AZ22" s="309"/>
      <c r="BA22" s="309"/>
      <c r="BB22" s="309"/>
      <c r="BC22" s="309"/>
      <c r="BD22" s="310"/>
      <c r="BE22" s="310"/>
      <c r="BF22" s="323"/>
      <c r="BG22" s="316"/>
      <c r="BH22" s="310"/>
      <c r="BI22" s="309"/>
      <c r="BJ22" s="309"/>
      <c r="BK22" s="309"/>
      <c r="BL22" s="309"/>
      <c r="BM22" s="309"/>
      <c r="BN22" s="310"/>
      <c r="BO22" s="310"/>
      <c r="BP22" s="317"/>
      <c r="BQ22" s="315"/>
      <c r="BR22" s="310"/>
      <c r="BS22" s="309"/>
      <c r="BT22" s="309"/>
      <c r="BU22" s="309"/>
      <c r="BV22" s="309"/>
      <c r="BW22" s="309"/>
      <c r="BX22" s="310"/>
      <c r="BY22" s="310"/>
      <c r="BZ22" s="323"/>
      <c r="CA22" s="316"/>
      <c r="CB22" s="310"/>
      <c r="CC22" s="309"/>
      <c r="CD22" s="309"/>
      <c r="CE22" s="309"/>
      <c r="CF22" s="309"/>
      <c r="CG22" s="309"/>
      <c r="CH22" s="310"/>
      <c r="CI22" s="310"/>
      <c r="CJ22" s="317"/>
      <c r="CK22" s="315"/>
      <c r="CL22" s="310"/>
      <c r="CM22" s="309"/>
      <c r="CN22" s="309"/>
      <c r="CO22" s="309"/>
      <c r="CP22" s="309"/>
      <c r="CQ22" s="309"/>
      <c r="CR22" s="310"/>
      <c r="CS22" s="310"/>
      <c r="CT22" s="323"/>
      <c r="CU22" s="316"/>
      <c r="CV22" s="310"/>
      <c r="CW22" s="309"/>
      <c r="CX22" s="309"/>
      <c r="CY22" s="309"/>
      <c r="CZ22" s="309"/>
      <c r="DA22" s="309"/>
      <c r="DB22" s="310"/>
      <c r="DC22" s="310"/>
      <c r="DD22" s="317"/>
      <c r="DE22" s="318" t="s">
        <v>170</v>
      </c>
      <c r="DF22" s="319"/>
      <c r="DG22" s="325">
        <v>11.2</v>
      </c>
      <c r="DH22" s="325"/>
      <c r="DI22" s="325">
        <v>5</v>
      </c>
      <c r="DJ22" s="325"/>
      <c r="DK22" s="325"/>
      <c r="DL22" s="325"/>
      <c r="DM22" s="325"/>
      <c r="DN22" s="325"/>
      <c r="DO22" s="325"/>
    </row>
    <row r="23" spans="1:119">
      <c r="A23" s="306">
        <v>10</v>
      </c>
      <c r="B23" s="320">
        <v>5</v>
      </c>
      <c r="C23" s="307" t="s">
        <v>171</v>
      </c>
      <c r="D23" s="321" t="s">
        <v>171</v>
      </c>
      <c r="E23" s="308"/>
      <c r="F23" s="310"/>
      <c r="G23" s="311"/>
      <c r="H23" s="309">
        <v>4</v>
      </c>
      <c r="I23" s="310">
        <v>1</v>
      </c>
      <c r="J23" s="311" t="s">
        <v>172</v>
      </c>
      <c r="K23" s="309"/>
      <c r="L23" s="310"/>
      <c r="M23" s="311"/>
      <c r="N23" s="309"/>
      <c r="O23" s="310"/>
      <c r="P23" s="311"/>
      <c r="Q23" s="312"/>
      <c r="R23" s="322"/>
      <c r="S23" s="313" t="s">
        <v>172</v>
      </c>
      <c r="T23" s="314">
        <v>3</v>
      </c>
      <c r="U23" s="314">
        <v>90</v>
      </c>
      <c r="V23" s="316">
        <v>32</v>
      </c>
      <c r="W23" s="309"/>
      <c r="X23" s="309">
        <v>32</v>
      </c>
      <c r="Y23" s="309"/>
      <c r="Z23" s="309">
        <v>58</v>
      </c>
      <c r="AA23" s="309"/>
      <c r="AB23" s="317"/>
      <c r="AC23" s="315"/>
      <c r="AD23" s="310"/>
      <c r="AE23" s="309"/>
      <c r="AF23" s="309"/>
      <c r="AG23" s="309"/>
      <c r="AH23" s="309"/>
      <c r="AI23" s="309"/>
      <c r="AJ23" s="310"/>
      <c r="AK23" s="310"/>
      <c r="AL23" s="323"/>
      <c r="AM23" s="316"/>
      <c r="AN23" s="310"/>
      <c r="AO23" s="309"/>
      <c r="AP23" s="309"/>
      <c r="AQ23" s="309"/>
      <c r="AR23" s="309"/>
      <c r="AS23" s="309"/>
      <c r="AT23" s="310"/>
      <c r="AU23" s="310"/>
      <c r="AV23" s="317"/>
      <c r="AW23" s="315"/>
      <c r="AX23" s="324"/>
      <c r="AY23" s="309"/>
      <c r="AZ23" s="309"/>
      <c r="BA23" s="309"/>
      <c r="BB23" s="309"/>
      <c r="BC23" s="309"/>
      <c r="BD23" s="310"/>
      <c r="BE23" s="310"/>
      <c r="BF23" s="323"/>
      <c r="BG23" s="316">
        <v>32</v>
      </c>
      <c r="BH23" s="310">
        <v>90</v>
      </c>
      <c r="BI23" s="309"/>
      <c r="BJ23" s="309">
        <v>32</v>
      </c>
      <c r="BK23" s="309"/>
      <c r="BL23" s="309">
        <v>58</v>
      </c>
      <c r="BM23" s="309"/>
      <c r="BN23" s="310"/>
      <c r="BO23" s="310"/>
      <c r="BP23" s="317"/>
      <c r="BQ23" s="315"/>
      <c r="BR23" s="310"/>
      <c r="BS23" s="309"/>
      <c r="BT23" s="309"/>
      <c r="BU23" s="309"/>
      <c r="BV23" s="309"/>
      <c r="BW23" s="309"/>
      <c r="BX23" s="310"/>
      <c r="BY23" s="310"/>
      <c r="BZ23" s="323"/>
      <c r="CA23" s="316"/>
      <c r="CB23" s="310"/>
      <c r="CC23" s="309"/>
      <c r="CD23" s="309"/>
      <c r="CE23" s="309"/>
      <c r="CF23" s="309"/>
      <c r="CG23" s="309"/>
      <c r="CH23" s="310"/>
      <c r="CI23" s="310"/>
      <c r="CJ23" s="317"/>
      <c r="CK23" s="315"/>
      <c r="CL23" s="310"/>
      <c r="CM23" s="309"/>
      <c r="CN23" s="309"/>
      <c r="CO23" s="309"/>
      <c r="CP23" s="309"/>
      <c r="CQ23" s="309"/>
      <c r="CR23" s="310"/>
      <c r="CS23" s="310"/>
      <c r="CT23" s="323"/>
      <c r="CU23" s="316"/>
      <c r="CV23" s="310"/>
      <c r="CW23" s="309"/>
      <c r="CX23" s="309"/>
      <c r="CY23" s="309"/>
      <c r="CZ23" s="309"/>
      <c r="DA23" s="309"/>
      <c r="DB23" s="310"/>
      <c r="DC23" s="310"/>
      <c r="DD23" s="317"/>
      <c r="DE23" s="318" t="s">
        <v>153</v>
      </c>
      <c r="DF23" s="319"/>
      <c r="DG23" s="325">
        <v>10.67</v>
      </c>
      <c r="DH23" s="325"/>
      <c r="DI23" s="325"/>
      <c r="DJ23" s="325"/>
      <c r="DK23" s="325">
        <v>3</v>
      </c>
      <c r="DL23" s="325"/>
      <c r="DM23" s="325"/>
      <c r="DN23" s="325"/>
      <c r="DO23" s="325"/>
    </row>
    <row r="24" spans="1:119">
      <c r="A24" s="306">
        <v>11</v>
      </c>
      <c r="B24" s="320">
        <v>6</v>
      </c>
      <c r="C24" s="307" t="s">
        <v>173</v>
      </c>
      <c r="D24" s="321" t="s">
        <v>173</v>
      </c>
      <c r="E24" s="308">
        <v>4</v>
      </c>
      <c r="F24" s="310">
        <v>1</v>
      </c>
      <c r="G24" s="311" t="s">
        <v>172</v>
      </c>
      <c r="H24" s="309"/>
      <c r="I24" s="310"/>
      <c r="J24" s="311"/>
      <c r="K24" s="309"/>
      <c r="L24" s="310"/>
      <c r="M24" s="311"/>
      <c r="N24" s="309"/>
      <c r="O24" s="310"/>
      <c r="P24" s="311"/>
      <c r="Q24" s="312"/>
      <c r="R24" s="322"/>
      <c r="S24" s="313" t="s">
        <v>172</v>
      </c>
      <c r="T24" s="314">
        <v>3</v>
      </c>
      <c r="U24" s="314">
        <v>90</v>
      </c>
      <c r="V24" s="316">
        <v>32</v>
      </c>
      <c r="W24" s="309"/>
      <c r="X24" s="309">
        <v>32</v>
      </c>
      <c r="Y24" s="309"/>
      <c r="Z24" s="309">
        <v>28</v>
      </c>
      <c r="AA24" s="309"/>
      <c r="AB24" s="317">
        <v>30</v>
      </c>
      <c r="AC24" s="315"/>
      <c r="AD24" s="310"/>
      <c r="AE24" s="309"/>
      <c r="AF24" s="309"/>
      <c r="AG24" s="309"/>
      <c r="AH24" s="309"/>
      <c r="AI24" s="309"/>
      <c r="AJ24" s="310"/>
      <c r="AK24" s="310"/>
      <c r="AL24" s="323"/>
      <c r="AM24" s="316"/>
      <c r="AN24" s="310"/>
      <c r="AO24" s="309"/>
      <c r="AP24" s="309"/>
      <c r="AQ24" s="309"/>
      <c r="AR24" s="309"/>
      <c r="AS24" s="309"/>
      <c r="AT24" s="310"/>
      <c r="AU24" s="310"/>
      <c r="AV24" s="317"/>
      <c r="AW24" s="315"/>
      <c r="AX24" s="324"/>
      <c r="AY24" s="309"/>
      <c r="AZ24" s="309"/>
      <c r="BA24" s="309"/>
      <c r="BB24" s="309"/>
      <c r="BC24" s="309"/>
      <c r="BD24" s="310"/>
      <c r="BE24" s="310"/>
      <c r="BF24" s="323"/>
      <c r="BG24" s="316">
        <v>32</v>
      </c>
      <c r="BH24" s="310">
        <v>90</v>
      </c>
      <c r="BI24" s="309"/>
      <c r="BJ24" s="309">
        <v>32</v>
      </c>
      <c r="BK24" s="309"/>
      <c r="BL24" s="309">
        <v>28</v>
      </c>
      <c r="BM24" s="309"/>
      <c r="BN24" s="310"/>
      <c r="BO24" s="310"/>
      <c r="BP24" s="317">
        <v>30</v>
      </c>
      <c r="BQ24" s="315"/>
      <c r="BR24" s="310"/>
      <c r="BS24" s="309"/>
      <c r="BT24" s="309"/>
      <c r="BU24" s="309"/>
      <c r="BV24" s="309"/>
      <c r="BW24" s="309"/>
      <c r="BX24" s="310"/>
      <c r="BY24" s="310"/>
      <c r="BZ24" s="323"/>
      <c r="CA24" s="316"/>
      <c r="CB24" s="310"/>
      <c r="CC24" s="309"/>
      <c r="CD24" s="309"/>
      <c r="CE24" s="309"/>
      <c r="CF24" s="309"/>
      <c r="CG24" s="309"/>
      <c r="CH24" s="310"/>
      <c r="CI24" s="310"/>
      <c r="CJ24" s="317"/>
      <c r="CK24" s="315"/>
      <c r="CL24" s="310"/>
      <c r="CM24" s="309"/>
      <c r="CN24" s="309"/>
      <c r="CO24" s="309"/>
      <c r="CP24" s="309"/>
      <c r="CQ24" s="309"/>
      <c r="CR24" s="310"/>
      <c r="CS24" s="310"/>
      <c r="CT24" s="323"/>
      <c r="CU24" s="316"/>
      <c r="CV24" s="310"/>
      <c r="CW24" s="309"/>
      <c r="CX24" s="309"/>
      <c r="CY24" s="309"/>
      <c r="CZ24" s="309"/>
      <c r="DA24" s="309"/>
      <c r="DB24" s="310"/>
      <c r="DC24" s="310"/>
      <c r="DD24" s="317"/>
      <c r="DE24" s="318" t="s">
        <v>153</v>
      </c>
      <c r="DF24" s="319"/>
      <c r="DG24" s="325">
        <v>10.67</v>
      </c>
      <c r="DH24" s="325"/>
      <c r="DI24" s="325"/>
      <c r="DJ24" s="325"/>
      <c r="DK24" s="325">
        <v>3</v>
      </c>
      <c r="DL24" s="325"/>
      <c r="DM24" s="325"/>
      <c r="DN24" s="325"/>
      <c r="DO24" s="325"/>
    </row>
    <row r="25" spans="1:119">
      <c r="A25" s="306">
        <v>12</v>
      </c>
      <c r="B25" s="320">
        <v>7</v>
      </c>
      <c r="C25" s="307" t="s">
        <v>174</v>
      </c>
      <c r="D25" s="321" t="s">
        <v>174</v>
      </c>
      <c r="E25" s="308">
        <v>5</v>
      </c>
      <c r="F25" s="310">
        <v>1</v>
      </c>
      <c r="G25" s="311" t="s">
        <v>175</v>
      </c>
      <c r="H25" s="309"/>
      <c r="I25" s="310"/>
      <c r="J25" s="311"/>
      <c r="K25" s="309"/>
      <c r="L25" s="310"/>
      <c r="M25" s="311"/>
      <c r="N25" s="309"/>
      <c r="O25" s="310"/>
      <c r="P25" s="311"/>
      <c r="Q25" s="312"/>
      <c r="R25" s="322"/>
      <c r="S25" s="313" t="s">
        <v>175</v>
      </c>
      <c r="T25" s="314">
        <v>3</v>
      </c>
      <c r="U25" s="314">
        <v>90</v>
      </c>
      <c r="V25" s="316">
        <v>32</v>
      </c>
      <c r="W25" s="309">
        <v>16</v>
      </c>
      <c r="X25" s="309">
        <v>16</v>
      </c>
      <c r="Y25" s="309"/>
      <c r="Z25" s="309">
        <v>28</v>
      </c>
      <c r="AA25" s="309"/>
      <c r="AB25" s="317">
        <v>30</v>
      </c>
      <c r="AC25" s="315"/>
      <c r="AD25" s="310"/>
      <c r="AE25" s="309"/>
      <c r="AF25" s="309"/>
      <c r="AG25" s="309"/>
      <c r="AH25" s="309"/>
      <c r="AI25" s="309"/>
      <c r="AJ25" s="310"/>
      <c r="AK25" s="310"/>
      <c r="AL25" s="323"/>
      <c r="AM25" s="316"/>
      <c r="AN25" s="310"/>
      <c r="AO25" s="309"/>
      <c r="AP25" s="309"/>
      <c r="AQ25" s="309"/>
      <c r="AR25" s="309"/>
      <c r="AS25" s="309"/>
      <c r="AT25" s="310"/>
      <c r="AU25" s="310"/>
      <c r="AV25" s="317"/>
      <c r="AW25" s="315"/>
      <c r="AX25" s="324"/>
      <c r="AY25" s="309"/>
      <c r="AZ25" s="309"/>
      <c r="BA25" s="309"/>
      <c r="BB25" s="309"/>
      <c r="BC25" s="309"/>
      <c r="BD25" s="310"/>
      <c r="BE25" s="310"/>
      <c r="BF25" s="323"/>
      <c r="BG25" s="316"/>
      <c r="BH25" s="310"/>
      <c r="BI25" s="309"/>
      <c r="BJ25" s="309"/>
      <c r="BK25" s="309"/>
      <c r="BL25" s="309"/>
      <c r="BM25" s="309"/>
      <c r="BN25" s="310"/>
      <c r="BO25" s="310"/>
      <c r="BP25" s="317"/>
      <c r="BQ25" s="315">
        <v>32</v>
      </c>
      <c r="BR25" s="310">
        <v>90</v>
      </c>
      <c r="BS25" s="309">
        <v>16</v>
      </c>
      <c r="BT25" s="309">
        <v>16</v>
      </c>
      <c r="BU25" s="309"/>
      <c r="BV25" s="309">
        <v>28</v>
      </c>
      <c r="BW25" s="309"/>
      <c r="BX25" s="310"/>
      <c r="BY25" s="310"/>
      <c r="BZ25" s="323">
        <v>30</v>
      </c>
      <c r="CA25" s="316"/>
      <c r="CB25" s="310"/>
      <c r="CC25" s="309"/>
      <c r="CD25" s="309"/>
      <c r="CE25" s="309"/>
      <c r="CF25" s="309"/>
      <c r="CG25" s="309"/>
      <c r="CH25" s="310"/>
      <c r="CI25" s="310"/>
      <c r="CJ25" s="317"/>
      <c r="CK25" s="315"/>
      <c r="CL25" s="310"/>
      <c r="CM25" s="309"/>
      <c r="CN25" s="309"/>
      <c r="CO25" s="309"/>
      <c r="CP25" s="309"/>
      <c r="CQ25" s="309"/>
      <c r="CR25" s="310"/>
      <c r="CS25" s="310"/>
      <c r="CT25" s="323"/>
      <c r="CU25" s="316"/>
      <c r="CV25" s="310"/>
      <c r="CW25" s="309"/>
      <c r="CX25" s="309"/>
      <c r="CY25" s="309"/>
      <c r="CZ25" s="309"/>
      <c r="DA25" s="309"/>
      <c r="DB25" s="310"/>
      <c r="DC25" s="310"/>
      <c r="DD25" s="317"/>
      <c r="DE25" s="318" t="s">
        <v>153</v>
      </c>
      <c r="DF25" s="319"/>
      <c r="DG25" s="325">
        <v>10.67</v>
      </c>
      <c r="DH25" s="325"/>
      <c r="DI25" s="325"/>
      <c r="DJ25" s="325"/>
      <c r="DK25" s="325"/>
      <c r="DL25" s="325">
        <v>3</v>
      </c>
      <c r="DM25" s="325"/>
      <c r="DN25" s="325"/>
      <c r="DO25" s="325"/>
    </row>
    <row r="26" spans="1:119">
      <c r="A26" s="306">
        <v>13</v>
      </c>
      <c r="B26" s="320">
        <v>8</v>
      </c>
      <c r="C26" s="307" t="s">
        <v>176</v>
      </c>
      <c r="D26" s="321" t="s">
        <v>176</v>
      </c>
      <c r="E26" s="308">
        <v>8</v>
      </c>
      <c r="F26" s="310">
        <v>1</v>
      </c>
      <c r="G26" s="311" t="s">
        <v>177</v>
      </c>
      <c r="H26" s="309"/>
      <c r="I26" s="310"/>
      <c r="J26" s="311"/>
      <c r="K26" s="309"/>
      <c r="L26" s="310"/>
      <c r="M26" s="311"/>
      <c r="N26" s="309"/>
      <c r="O26" s="310"/>
      <c r="P26" s="311"/>
      <c r="Q26" s="312"/>
      <c r="R26" s="322"/>
      <c r="S26" s="313" t="s">
        <v>177</v>
      </c>
      <c r="T26" s="314">
        <v>3</v>
      </c>
      <c r="U26" s="314">
        <v>90</v>
      </c>
      <c r="V26" s="316">
        <v>32</v>
      </c>
      <c r="W26" s="309">
        <v>16</v>
      </c>
      <c r="X26" s="309">
        <v>16</v>
      </c>
      <c r="Y26" s="309"/>
      <c r="Z26" s="309">
        <v>28</v>
      </c>
      <c r="AA26" s="309"/>
      <c r="AB26" s="317">
        <v>30</v>
      </c>
      <c r="AC26" s="315"/>
      <c r="AD26" s="310"/>
      <c r="AE26" s="309"/>
      <c r="AF26" s="309"/>
      <c r="AG26" s="309"/>
      <c r="AH26" s="309"/>
      <c r="AI26" s="309"/>
      <c r="AJ26" s="310"/>
      <c r="AK26" s="310"/>
      <c r="AL26" s="323"/>
      <c r="AM26" s="316"/>
      <c r="AN26" s="310"/>
      <c r="AO26" s="309"/>
      <c r="AP26" s="309"/>
      <c r="AQ26" s="309"/>
      <c r="AR26" s="309"/>
      <c r="AS26" s="309"/>
      <c r="AT26" s="310"/>
      <c r="AU26" s="310"/>
      <c r="AV26" s="317"/>
      <c r="AW26" s="315"/>
      <c r="AX26" s="324"/>
      <c r="AY26" s="309"/>
      <c r="AZ26" s="309"/>
      <c r="BA26" s="309"/>
      <c r="BB26" s="309"/>
      <c r="BC26" s="309"/>
      <c r="BD26" s="310"/>
      <c r="BE26" s="310"/>
      <c r="BF26" s="323"/>
      <c r="BG26" s="316"/>
      <c r="BH26" s="310"/>
      <c r="BI26" s="309"/>
      <c r="BJ26" s="309"/>
      <c r="BK26" s="309"/>
      <c r="BL26" s="309"/>
      <c r="BM26" s="309"/>
      <c r="BN26" s="310"/>
      <c r="BO26" s="310"/>
      <c r="BP26" s="317"/>
      <c r="BQ26" s="315"/>
      <c r="BR26" s="310"/>
      <c r="BS26" s="309"/>
      <c r="BT26" s="309"/>
      <c r="BU26" s="309"/>
      <c r="BV26" s="309"/>
      <c r="BW26" s="309"/>
      <c r="BX26" s="310"/>
      <c r="BY26" s="310"/>
      <c r="BZ26" s="323"/>
      <c r="CA26" s="316"/>
      <c r="CB26" s="310"/>
      <c r="CC26" s="309"/>
      <c r="CD26" s="309"/>
      <c r="CE26" s="309"/>
      <c r="CF26" s="309"/>
      <c r="CG26" s="309"/>
      <c r="CH26" s="310"/>
      <c r="CI26" s="310"/>
      <c r="CJ26" s="317"/>
      <c r="CK26" s="315"/>
      <c r="CL26" s="310"/>
      <c r="CM26" s="309"/>
      <c r="CN26" s="309"/>
      <c r="CO26" s="309"/>
      <c r="CP26" s="309"/>
      <c r="CQ26" s="309"/>
      <c r="CR26" s="310"/>
      <c r="CS26" s="310"/>
      <c r="CT26" s="323"/>
      <c r="CU26" s="316">
        <v>32</v>
      </c>
      <c r="CV26" s="310">
        <v>90</v>
      </c>
      <c r="CW26" s="309">
        <v>16</v>
      </c>
      <c r="CX26" s="309">
        <v>16</v>
      </c>
      <c r="CY26" s="309"/>
      <c r="CZ26" s="309">
        <v>28</v>
      </c>
      <c r="DA26" s="309"/>
      <c r="DB26" s="310"/>
      <c r="DC26" s="310"/>
      <c r="DD26" s="317">
        <v>30</v>
      </c>
      <c r="DE26" s="318" t="s">
        <v>178</v>
      </c>
      <c r="DF26" s="319"/>
      <c r="DG26" s="325">
        <v>10.67</v>
      </c>
      <c r="DH26" s="325"/>
      <c r="DI26" s="325"/>
      <c r="DJ26" s="325"/>
      <c r="DK26" s="325"/>
      <c r="DL26" s="325"/>
      <c r="DM26" s="325"/>
      <c r="DN26" s="325"/>
      <c r="DO26" s="325">
        <v>3</v>
      </c>
    </row>
    <row r="27" spans="1:119">
      <c r="A27" s="306"/>
      <c r="B27" s="320"/>
      <c r="C27" s="307" t="s">
        <v>162</v>
      </c>
      <c r="D27" s="321"/>
      <c r="E27" s="308">
        <v>4</v>
      </c>
      <c r="F27" s="310">
        <v>4</v>
      </c>
      <c r="G27" s="311"/>
      <c r="H27" s="309">
        <v>4</v>
      </c>
      <c r="I27" s="310">
        <v>4</v>
      </c>
      <c r="J27" s="311"/>
      <c r="K27" s="309"/>
      <c r="L27" s="310"/>
      <c r="M27" s="311"/>
      <c r="N27" s="309"/>
      <c r="O27" s="310"/>
      <c r="P27" s="311"/>
      <c r="Q27" s="312"/>
      <c r="R27" s="322"/>
      <c r="S27" s="313"/>
      <c r="T27" s="314">
        <v>28</v>
      </c>
      <c r="U27" s="314">
        <v>840</v>
      </c>
      <c r="V27" s="316">
        <v>312</v>
      </c>
      <c r="W27" s="309">
        <v>88</v>
      </c>
      <c r="X27" s="309">
        <v>224</v>
      </c>
      <c r="Y27" s="309"/>
      <c r="Z27" s="309">
        <v>408</v>
      </c>
      <c r="AA27" s="309"/>
      <c r="AB27" s="317">
        <v>120</v>
      </c>
      <c r="AC27" s="315">
        <v>80</v>
      </c>
      <c r="AD27" s="310">
        <v>210</v>
      </c>
      <c r="AE27" s="309">
        <v>16</v>
      </c>
      <c r="AF27" s="309">
        <v>64</v>
      </c>
      <c r="AG27" s="309"/>
      <c r="AH27" s="309">
        <v>130</v>
      </c>
      <c r="AI27" s="309"/>
      <c r="AJ27" s="310"/>
      <c r="AK27" s="310"/>
      <c r="AL27" s="323"/>
      <c r="AM27" s="316">
        <v>104</v>
      </c>
      <c r="AN27" s="310">
        <v>270</v>
      </c>
      <c r="AO27" s="309">
        <v>40</v>
      </c>
      <c r="AP27" s="309">
        <v>64</v>
      </c>
      <c r="AQ27" s="309"/>
      <c r="AR27" s="309">
        <v>136</v>
      </c>
      <c r="AS27" s="309"/>
      <c r="AT27" s="310"/>
      <c r="AU27" s="310"/>
      <c r="AV27" s="317">
        <v>30</v>
      </c>
      <c r="AW27" s="315"/>
      <c r="AX27" s="324"/>
      <c r="AY27" s="309"/>
      <c r="AZ27" s="309"/>
      <c r="BA27" s="309"/>
      <c r="BB27" s="309"/>
      <c r="BC27" s="309"/>
      <c r="BD27" s="310"/>
      <c r="BE27" s="310"/>
      <c r="BF27" s="323"/>
      <c r="BG27" s="316">
        <v>64</v>
      </c>
      <c r="BH27" s="310">
        <v>180</v>
      </c>
      <c r="BI27" s="309"/>
      <c r="BJ27" s="309">
        <v>64</v>
      </c>
      <c r="BK27" s="309"/>
      <c r="BL27" s="309">
        <v>86</v>
      </c>
      <c r="BM27" s="309"/>
      <c r="BN27" s="310"/>
      <c r="BO27" s="310"/>
      <c r="BP27" s="317">
        <v>30</v>
      </c>
      <c r="BQ27" s="315">
        <v>32</v>
      </c>
      <c r="BR27" s="310">
        <v>90</v>
      </c>
      <c r="BS27" s="309">
        <v>16</v>
      </c>
      <c r="BT27" s="309">
        <v>16</v>
      </c>
      <c r="BU27" s="309"/>
      <c r="BV27" s="309">
        <v>28</v>
      </c>
      <c r="BW27" s="309"/>
      <c r="BX27" s="310"/>
      <c r="BY27" s="310"/>
      <c r="BZ27" s="323">
        <v>30</v>
      </c>
      <c r="CA27" s="316"/>
      <c r="CB27" s="310"/>
      <c r="CC27" s="309"/>
      <c r="CD27" s="309"/>
      <c r="CE27" s="309"/>
      <c r="CF27" s="309"/>
      <c r="CG27" s="309"/>
      <c r="CH27" s="310"/>
      <c r="CI27" s="310"/>
      <c r="CJ27" s="317"/>
      <c r="CK27" s="315"/>
      <c r="CL27" s="310"/>
      <c r="CM27" s="309"/>
      <c r="CN27" s="309"/>
      <c r="CO27" s="309"/>
      <c r="CP27" s="309"/>
      <c r="CQ27" s="309"/>
      <c r="CR27" s="310"/>
      <c r="CS27" s="310"/>
      <c r="CT27" s="323"/>
      <c r="CU27" s="316">
        <v>32</v>
      </c>
      <c r="CV27" s="310">
        <v>90</v>
      </c>
      <c r="CW27" s="309">
        <v>16</v>
      </c>
      <c r="CX27" s="309">
        <v>16</v>
      </c>
      <c r="CY27" s="309"/>
      <c r="CZ27" s="309">
        <v>28</v>
      </c>
      <c r="DA27" s="309"/>
      <c r="DB27" s="310"/>
      <c r="DC27" s="310"/>
      <c r="DD27" s="317">
        <v>30</v>
      </c>
      <c r="DE27" s="318"/>
      <c r="DF27" s="319"/>
      <c r="DG27" s="325">
        <v>11.07</v>
      </c>
      <c r="DH27" s="325">
        <v>7</v>
      </c>
      <c r="DI27" s="325">
        <v>9</v>
      </c>
      <c r="DJ27" s="325"/>
      <c r="DK27" s="325">
        <v>6</v>
      </c>
      <c r="DL27" s="325">
        <v>3</v>
      </c>
      <c r="DM27" s="325"/>
      <c r="DN27" s="325"/>
      <c r="DO27" s="325">
        <v>3</v>
      </c>
    </row>
    <row r="28" spans="1:119">
      <c r="A28" s="306"/>
      <c r="B28" s="320"/>
      <c r="C28" s="307" t="s">
        <v>162</v>
      </c>
      <c r="D28" s="321"/>
      <c r="E28" s="308">
        <v>7</v>
      </c>
      <c r="F28" s="310">
        <v>7</v>
      </c>
      <c r="G28" s="311"/>
      <c r="H28" s="309">
        <v>6</v>
      </c>
      <c r="I28" s="310">
        <v>6</v>
      </c>
      <c r="J28" s="311"/>
      <c r="K28" s="309"/>
      <c r="L28" s="310"/>
      <c r="M28" s="311"/>
      <c r="N28" s="309"/>
      <c r="O28" s="310"/>
      <c r="P28" s="311"/>
      <c r="Q28" s="312"/>
      <c r="R28" s="322"/>
      <c r="S28" s="313"/>
      <c r="T28" s="314">
        <v>43</v>
      </c>
      <c r="U28" s="314">
        <v>1290</v>
      </c>
      <c r="V28" s="316">
        <v>504</v>
      </c>
      <c r="W28" s="309">
        <v>184</v>
      </c>
      <c r="X28" s="309">
        <v>320</v>
      </c>
      <c r="Y28" s="309"/>
      <c r="Z28" s="309">
        <v>576</v>
      </c>
      <c r="AA28" s="309"/>
      <c r="AB28" s="317">
        <v>210</v>
      </c>
      <c r="AC28" s="315">
        <v>176</v>
      </c>
      <c r="AD28" s="310">
        <v>480</v>
      </c>
      <c r="AE28" s="309">
        <v>48</v>
      </c>
      <c r="AF28" s="309">
        <v>128</v>
      </c>
      <c r="AG28" s="309"/>
      <c r="AH28" s="309">
        <v>244</v>
      </c>
      <c r="AI28" s="309"/>
      <c r="AJ28" s="310"/>
      <c r="AK28" s="310"/>
      <c r="AL28" s="323">
        <v>60</v>
      </c>
      <c r="AM28" s="316">
        <v>152</v>
      </c>
      <c r="AN28" s="310">
        <v>360</v>
      </c>
      <c r="AO28" s="309">
        <v>72</v>
      </c>
      <c r="AP28" s="309">
        <v>80</v>
      </c>
      <c r="AQ28" s="309"/>
      <c r="AR28" s="309">
        <v>178</v>
      </c>
      <c r="AS28" s="309"/>
      <c r="AT28" s="310"/>
      <c r="AU28" s="310"/>
      <c r="AV28" s="317">
        <v>30</v>
      </c>
      <c r="AW28" s="315">
        <v>48</v>
      </c>
      <c r="AX28" s="324">
        <v>90</v>
      </c>
      <c r="AY28" s="309">
        <v>32</v>
      </c>
      <c r="AZ28" s="309">
        <v>16</v>
      </c>
      <c r="BA28" s="309"/>
      <c r="BB28" s="309">
        <v>12</v>
      </c>
      <c r="BC28" s="309"/>
      <c r="BD28" s="310"/>
      <c r="BE28" s="310"/>
      <c r="BF28" s="323">
        <v>30</v>
      </c>
      <c r="BG28" s="316">
        <v>64</v>
      </c>
      <c r="BH28" s="310">
        <v>180</v>
      </c>
      <c r="BI28" s="309"/>
      <c r="BJ28" s="309">
        <v>64</v>
      </c>
      <c r="BK28" s="309"/>
      <c r="BL28" s="309">
        <v>86</v>
      </c>
      <c r="BM28" s="309"/>
      <c r="BN28" s="310"/>
      <c r="BO28" s="310"/>
      <c r="BP28" s="317">
        <v>30</v>
      </c>
      <c r="BQ28" s="315">
        <v>32</v>
      </c>
      <c r="BR28" s="310">
        <v>90</v>
      </c>
      <c r="BS28" s="309">
        <v>16</v>
      </c>
      <c r="BT28" s="309">
        <v>16</v>
      </c>
      <c r="BU28" s="309"/>
      <c r="BV28" s="309">
        <v>28</v>
      </c>
      <c r="BW28" s="309"/>
      <c r="BX28" s="310"/>
      <c r="BY28" s="310"/>
      <c r="BZ28" s="323">
        <v>30</v>
      </c>
      <c r="CA28" s="316"/>
      <c r="CB28" s="310"/>
      <c r="CC28" s="309"/>
      <c r="CD28" s="309"/>
      <c r="CE28" s="309"/>
      <c r="CF28" s="309"/>
      <c r="CG28" s="309"/>
      <c r="CH28" s="310"/>
      <c r="CI28" s="310"/>
      <c r="CJ28" s="317"/>
      <c r="CK28" s="315"/>
      <c r="CL28" s="310"/>
      <c r="CM28" s="309"/>
      <c r="CN28" s="309"/>
      <c r="CO28" s="309"/>
      <c r="CP28" s="309"/>
      <c r="CQ28" s="309"/>
      <c r="CR28" s="310"/>
      <c r="CS28" s="310"/>
      <c r="CT28" s="323"/>
      <c r="CU28" s="316">
        <v>32</v>
      </c>
      <c r="CV28" s="310">
        <v>90</v>
      </c>
      <c r="CW28" s="309">
        <v>16</v>
      </c>
      <c r="CX28" s="309">
        <v>16</v>
      </c>
      <c r="CY28" s="309"/>
      <c r="CZ28" s="309">
        <v>28</v>
      </c>
      <c r="DA28" s="309"/>
      <c r="DB28" s="310"/>
      <c r="DC28" s="310"/>
      <c r="DD28" s="317">
        <v>30</v>
      </c>
      <c r="DE28" s="318"/>
      <c r="DF28" s="319"/>
      <c r="DG28" s="325">
        <v>11.74</v>
      </c>
      <c r="DH28" s="325">
        <v>16</v>
      </c>
      <c r="DI28" s="325">
        <v>12</v>
      </c>
      <c r="DJ28" s="325">
        <v>3</v>
      </c>
      <c r="DK28" s="325">
        <v>6</v>
      </c>
      <c r="DL28" s="325">
        <v>3</v>
      </c>
      <c r="DM28" s="325"/>
      <c r="DN28" s="325"/>
      <c r="DO28" s="325">
        <v>3</v>
      </c>
    </row>
    <row r="29" spans="1:119" ht="13">
      <c r="A29" s="513" t="s">
        <v>179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514"/>
      <c r="BP29" s="514"/>
      <c r="BQ29" s="514"/>
      <c r="BR29" s="514"/>
      <c r="BS29" s="514"/>
      <c r="BT29" s="514"/>
      <c r="BU29" s="514"/>
      <c r="BV29" s="514"/>
      <c r="BW29" s="514"/>
      <c r="BX29" s="514"/>
      <c r="BY29" s="514"/>
      <c r="BZ29" s="514"/>
      <c r="CA29" s="514"/>
      <c r="CB29" s="514"/>
      <c r="CC29" s="514"/>
      <c r="CD29" s="514"/>
      <c r="CE29" s="514"/>
      <c r="CF29" s="514"/>
      <c r="CG29" s="514"/>
      <c r="CH29" s="514"/>
      <c r="CI29" s="514"/>
      <c r="CJ29" s="514"/>
      <c r="CK29" s="514"/>
      <c r="CL29" s="514"/>
      <c r="CM29" s="514"/>
      <c r="CN29" s="514"/>
      <c r="CO29" s="514"/>
      <c r="CP29" s="514"/>
      <c r="CQ29" s="514"/>
      <c r="CR29" s="514"/>
      <c r="CS29" s="514"/>
      <c r="CT29" s="514"/>
      <c r="CU29" s="514"/>
      <c r="CV29" s="514"/>
      <c r="CW29" s="514"/>
      <c r="CX29" s="514"/>
      <c r="CY29" s="514"/>
      <c r="CZ29" s="514"/>
      <c r="DA29" s="514"/>
      <c r="DB29" s="514"/>
      <c r="DC29" s="514"/>
      <c r="DD29" s="514"/>
      <c r="DE29" s="514"/>
      <c r="DF29" s="514"/>
      <c r="DG29" s="514"/>
      <c r="DH29" s="514"/>
      <c r="DI29" s="514"/>
      <c r="DJ29" s="514"/>
      <c r="DK29" s="514"/>
      <c r="DL29" s="514"/>
      <c r="DM29" s="514"/>
      <c r="DN29" s="514"/>
      <c r="DO29" s="514"/>
    </row>
    <row r="30" spans="1:119" ht="31.5">
      <c r="A30" s="306">
        <v>14</v>
      </c>
      <c r="B30" s="320">
        <v>1</v>
      </c>
      <c r="C30" s="307" t="s">
        <v>180</v>
      </c>
      <c r="D30" s="321" t="s">
        <v>180</v>
      </c>
      <c r="E30" s="308" t="s">
        <v>181</v>
      </c>
      <c r="F30" s="310">
        <v>6</v>
      </c>
      <c r="G30" s="311" t="s">
        <v>182</v>
      </c>
      <c r="H30" s="309" t="s">
        <v>183</v>
      </c>
      <c r="I30" s="310">
        <v>2</v>
      </c>
      <c r="J30" s="311" t="s">
        <v>184</v>
      </c>
      <c r="K30" s="309"/>
      <c r="L30" s="310"/>
      <c r="M30" s="311"/>
      <c r="N30" s="309"/>
      <c r="O30" s="310"/>
      <c r="P30" s="311"/>
      <c r="Q30" s="312"/>
      <c r="R30" s="322"/>
      <c r="S30" s="313" t="s">
        <v>185</v>
      </c>
      <c r="T30" s="314">
        <v>53</v>
      </c>
      <c r="U30" s="314">
        <v>1590</v>
      </c>
      <c r="V30" s="316">
        <v>608</v>
      </c>
      <c r="W30" s="309"/>
      <c r="X30" s="309">
        <v>608</v>
      </c>
      <c r="Y30" s="309"/>
      <c r="Z30" s="309">
        <v>802</v>
      </c>
      <c r="AA30" s="309"/>
      <c r="AB30" s="317">
        <v>180</v>
      </c>
      <c r="AC30" s="315">
        <v>112</v>
      </c>
      <c r="AD30" s="310">
        <v>390</v>
      </c>
      <c r="AE30" s="309"/>
      <c r="AF30" s="309">
        <v>112</v>
      </c>
      <c r="AG30" s="309"/>
      <c r="AH30" s="309">
        <v>278</v>
      </c>
      <c r="AI30" s="309"/>
      <c r="AJ30" s="310"/>
      <c r="AK30" s="310"/>
      <c r="AL30" s="323"/>
      <c r="AM30" s="316">
        <v>112</v>
      </c>
      <c r="AN30" s="310">
        <v>390</v>
      </c>
      <c r="AO30" s="309"/>
      <c r="AP30" s="309">
        <v>112</v>
      </c>
      <c r="AQ30" s="309"/>
      <c r="AR30" s="309">
        <v>248</v>
      </c>
      <c r="AS30" s="309"/>
      <c r="AT30" s="310"/>
      <c r="AU30" s="310"/>
      <c r="AV30" s="317">
        <v>30</v>
      </c>
      <c r="AW30" s="315">
        <v>64</v>
      </c>
      <c r="AX30" s="324">
        <v>180</v>
      </c>
      <c r="AY30" s="309"/>
      <c r="AZ30" s="309">
        <v>64</v>
      </c>
      <c r="BA30" s="309"/>
      <c r="BB30" s="309">
        <v>86</v>
      </c>
      <c r="BC30" s="309"/>
      <c r="BD30" s="310"/>
      <c r="BE30" s="310"/>
      <c r="BF30" s="323">
        <v>30</v>
      </c>
      <c r="BG30" s="316">
        <v>64</v>
      </c>
      <c r="BH30" s="310">
        <v>180</v>
      </c>
      <c r="BI30" s="309"/>
      <c r="BJ30" s="309">
        <v>64</v>
      </c>
      <c r="BK30" s="309"/>
      <c r="BL30" s="309">
        <v>86</v>
      </c>
      <c r="BM30" s="309"/>
      <c r="BN30" s="310"/>
      <c r="BO30" s="310"/>
      <c r="BP30" s="317">
        <v>30</v>
      </c>
      <c r="BQ30" s="315">
        <v>64</v>
      </c>
      <c r="BR30" s="310">
        <v>90</v>
      </c>
      <c r="BS30" s="309"/>
      <c r="BT30" s="309">
        <v>64</v>
      </c>
      <c r="BU30" s="309"/>
      <c r="BV30" s="309">
        <v>26</v>
      </c>
      <c r="BW30" s="309"/>
      <c r="BX30" s="310"/>
      <c r="BY30" s="310"/>
      <c r="BZ30" s="323"/>
      <c r="CA30" s="316">
        <v>64</v>
      </c>
      <c r="CB30" s="310">
        <v>120</v>
      </c>
      <c r="CC30" s="309"/>
      <c r="CD30" s="309">
        <v>64</v>
      </c>
      <c r="CE30" s="309"/>
      <c r="CF30" s="309">
        <v>26</v>
      </c>
      <c r="CG30" s="309"/>
      <c r="CH30" s="310"/>
      <c r="CI30" s="310"/>
      <c r="CJ30" s="317">
        <v>30</v>
      </c>
      <c r="CK30" s="315">
        <v>64</v>
      </c>
      <c r="CL30" s="310">
        <v>120</v>
      </c>
      <c r="CM30" s="309"/>
      <c r="CN30" s="309">
        <v>64</v>
      </c>
      <c r="CO30" s="309"/>
      <c r="CP30" s="309">
        <v>26</v>
      </c>
      <c r="CQ30" s="309"/>
      <c r="CR30" s="310"/>
      <c r="CS30" s="310"/>
      <c r="CT30" s="323">
        <v>30</v>
      </c>
      <c r="CU30" s="316">
        <v>64</v>
      </c>
      <c r="CV30" s="310">
        <v>120</v>
      </c>
      <c r="CW30" s="309"/>
      <c r="CX30" s="309">
        <v>64</v>
      </c>
      <c r="CY30" s="309"/>
      <c r="CZ30" s="309">
        <v>26</v>
      </c>
      <c r="DA30" s="309"/>
      <c r="DB30" s="310"/>
      <c r="DC30" s="310"/>
      <c r="DD30" s="317">
        <v>30</v>
      </c>
      <c r="DE30" s="318" t="s">
        <v>153</v>
      </c>
      <c r="DF30" s="319"/>
      <c r="DG30" s="325">
        <v>11.47</v>
      </c>
      <c r="DH30" s="325">
        <v>13</v>
      </c>
      <c r="DI30" s="325">
        <v>13</v>
      </c>
      <c r="DJ30" s="325">
        <v>6</v>
      </c>
      <c r="DK30" s="325">
        <v>6</v>
      </c>
      <c r="DL30" s="325">
        <v>3</v>
      </c>
      <c r="DM30" s="325">
        <v>4</v>
      </c>
      <c r="DN30" s="325">
        <v>4</v>
      </c>
      <c r="DO30" s="325">
        <v>4</v>
      </c>
    </row>
    <row r="31" spans="1:119" ht="31.5">
      <c r="A31" s="306">
        <v>15</v>
      </c>
      <c r="B31" s="320">
        <v>2</v>
      </c>
      <c r="C31" s="307" t="s">
        <v>186</v>
      </c>
      <c r="D31" s="321" t="s">
        <v>186</v>
      </c>
      <c r="E31" s="308" t="s">
        <v>187</v>
      </c>
      <c r="F31" s="310">
        <v>5</v>
      </c>
      <c r="G31" s="311" t="s">
        <v>188</v>
      </c>
      <c r="H31" s="309">
        <v>8</v>
      </c>
      <c r="I31" s="310">
        <v>1</v>
      </c>
      <c r="J31" s="311" t="s">
        <v>177</v>
      </c>
      <c r="K31" s="309"/>
      <c r="L31" s="310"/>
      <c r="M31" s="311"/>
      <c r="N31" s="309"/>
      <c r="O31" s="310"/>
      <c r="P31" s="311"/>
      <c r="Q31" s="312"/>
      <c r="R31" s="322"/>
      <c r="S31" s="313" t="s">
        <v>189</v>
      </c>
      <c r="T31" s="314">
        <v>30</v>
      </c>
      <c r="U31" s="314">
        <v>900</v>
      </c>
      <c r="V31" s="316">
        <v>448</v>
      </c>
      <c r="W31" s="309"/>
      <c r="X31" s="309">
        <v>448</v>
      </c>
      <c r="Y31" s="309"/>
      <c r="Z31" s="309">
        <v>302</v>
      </c>
      <c r="AA31" s="309"/>
      <c r="AB31" s="317">
        <v>150</v>
      </c>
      <c r="AC31" s="315"/>
      <c r="AD31" s="310"/>
      <c r="AE31" s="309"/>
      <c r="AF31" s="309"/>
      <c r="AG31" s="309"/>
      <c r="AH31" s="309"/>
      <c r="AI31" s="309"/>
      <c r="AJ31" s="310"/>
      <c r="AK31" s="310"/>
      <c r="AL31" s="323"/>
      <c r="AM31" s="316"/>
      <c r="AN31" s="310"/>
      <c r="AO31" s="309"/>
      <c r="AP31" s="309"/>
      <c r="AQ31" s="309"/>
      <c r="AR31" s="309"/>
      <c r="AS31" s="309"/>
      <c r="AT31" s="310"/>
      <c r="AU31" s="310"/>
      <c r="AV31" s="317"/>
      <c r="AW31" s="315">
        <v>96</v>
      </c>
      <c r="AX31" s="324">
        <v>210</v>
      </c>
      <c r="AY31" s="309"/>
      <c r="AZ31" s="309">
        <v>96</v>
      </c>
      <c r="BA31" s="309"/>
      <c r="BB31" s="309">
        <v>84</v>
      </c>
      <c r="BC31" s="309"/>
      <c r="BD31" s="310"/>
      <c r="BE31" s="310"/>
      <c r="BF31" s="323">
        <v>30</v>
      </c>
      <c r="BG31" s="316">
        <v>96</v>
      </c>
      <c r="BH31" s="310">
        <v>210</v>
      </c>
      <c r="BI31" s="309"/>
      <c r="BJ31" s="309">
        <v>96</v>
      </c>
      <c r="BK31" s="309"/>
      <c r="BL31" s="309">
        <v>84</v>
      </c>
      <c r="BM31" s="309"/>
      <c r="BN31" s="310"/>
      <c r="BO31" s="310"/>
      <c r="BP31" s="317">
        <v>30</v>
      </c>
      <c r="BQ31" s="315">
        <v>64</v>
      </c>
      <c r="BR31" s="310">
        <v>150</v>
      </c>
      <c r="BS31" s="309"/>
      <c r="BT31" s="309">
        <v>64</v>
      </c>
      <c r="BU31" s="309"/>
      <c r="BV31" s="309">
        <v>56</v>
      </c>
      <c r="BW31" s="309"/>
      <c r="BX31" s="310"/>
      <c r="BY31" s="310"/>
      <c r="BZ31" s="323">
        <v>30</v>
      </c>
      <c r="CA31" s="316">
        <v>64</v>
      </c>
      <c r="CB31" s="310">
        <v>120</v>
      </c>
      <c r="CC31" s="309"/>
      <c r="CD31" s="309">
        <v>64</v>
      </c>
      <c r="CE31" s="309"/>
      <c r="CF31" s="309">
        <v>26</v>
      </c>
      <c r="CG31" s="309"/>
      <c r="CH31" s="310"/>
      <c r="CI31" s="310"/>
      <c r="CJ31" s="317">
        <v>30</v>
      </c>
      <c r="CK31" s="315">
        <v>64</v>
      </c>
      <c r="CL31" s="310">
        <v>120</v>
      </c>
      <c r="CM31" s="309"/>
      <c r="CN31" s="309">
        <v>64</v>
      </c>
      <c r="CO31" s="309"/>
      <c r="CP31" s="309">
        <v>26</v>
      </c>
      <c r="CQ31" s="309"/>
      <c r="CR31" s="310"/>
      <c r="CS31" s="310"/>
      <c r="CT31" s="323">
        <v>30</v>
      </c>
      <c r="CU31" s="316">
        <v>64</v>
      </c>
      <c r="CV31" s="310">
        <v>90</v>
      </c>
      <c r="CW31" s="309"/>
      <c r="CX31" s="309">
        <v>64</v>
      </c>
      <c r="CY31" s="309"/>
      <c r="CZ31" s="309">
        <v>26</v>
      </c>
      <c r="DA31" s="309"/>
      <c r="DB31" s="310"/>
      <c r="DC31" s="310"/>
      <c r="DD31" s="317"/>
      <c r="DE31" s="318" t="s">
        <v>153</v>
      </c>
      <c r="DF31" s="319"/>
      <c r="DG31" s="325">
        <v>14.93</v>
      </c>
      <c r="DH31" s="325"/>
      <c r="DI31" s="325"/>
      <c r="DJ31" s="325">
        <v>7</v>
      </c>
      <c r="DK31" s="325">
        <v>7</v>
      </c>
      <c r="DL31" s="325">
        <v>5</v>
      </c>
      <c r="DM31" s="325">
        <v>4</v>
      </c>
      <c r="DN31" s="325">
        <v>4</v>
      </c>
      <c r="DO31" s="325">
        <v>3</v>
      </c>
    </row>
    <row r="32" spans="1:119">
      <c r="A32" s="306">
        <v>16</v>
      </c>
      <c r="B32" s="320">
        <v>3</v>
      </c>
      <c r="C32" s="307" t="s">
        <v>190</v>
      </c>
      <c r="D32" s="321" t="s">
        <v>190</v>
      </c>
      <c r="E32" s="308"/>
      <c r="F32" s="310"/>
      <c r="G32" s="311"/>
      <c r="H32" s="309">
        <v>4</v>
      </c>
      <c r="I32" s="310">
        <v>1</v>
      </c>
      <c r="J32" s="311" t="s">
        <v>172</v>
      </c>
      <c r="K32" s="309"/>
      <c r="L32" s="310"/>
      <c r="M32" s="311"/>
      <c r="N32" s="309"/>
      <c r="O32" s="310"/>
      <c r="P32" s="311"/>
      <c r="Q32" s="312"/>
      <c r="R32" s="322"/>
      <c r="S32" s="313" t="s">
        <v>172</v>
      </c>
      <c r="T32" s="314">
        <v>3</v>
      </c>
      <c r="U32" s="314">
        <v>90</v>
      </c>
      <c r="V32" s="316">
        <v>32</v>
      </c>
      <c r="W32" s="309">
        <v>16</v>
      </c>
      <c r="X32" s="309">
        <v>16</v>
      </c>
      <c r="Y32" s="309"/>
      <c r="Z32" s="309">
        <v>58</v>
      </c>
      <c r="AA32" s="309"/>
      <c r="AB32" s="317"/>
      <c r="AC32" s="315"/>
      <c r="AD32" s="310"/>
      <c r="AE32" s="309"/>
      <c r="AF32" s="309"/>
      <c r="AG32" s="309"/>
      <c r="AH32" s="309"/>
      <c r="AI32" s="309"/>
      <c r="AJ32" s="310"/>
      <c r="AK32" s="310"/>
      <c r="AL32" s="323"/>
      <c r="AM32" s="316"/>
      <c r="AN32" s="310"/>
      <c r="AO32" s="309"/>
      <c r="AP32" s="309"/>
      <c r="AQ32" s="309"/>
      <c r="AR32" s="309"/>
      <c r="AS32" s="309"/>
      <c r="AT32" s="310"/>
      <c r="AU32" s="310"/>
      <c r="AV32" s="317"/>
      <c r="AW32" s="315"/>
      <c r="AX32" s="324"/>
      <c r="AY32" s="309"/>
      <c r="AZ32" s="309"/>
      <c r="BA32" s="309"/>
      <c r="BB32" s="309"/>
      <c r="BC32" s="309"/>
      <c r="BD32" s="310"/>
      <c r="BE32" s="310"/>
      <c r="BF32" s="323"/>
      <c r="BG32" s="316">
        <v>32</v>
      </c>
      <c r="BH32" s="310">
        <v>90</v>
      </c>
      <c r="BI32" s="309">
        <v>16</v>
      </c>
      <c r="BJ32" s="309">
        <v>16</v>
      </c>
      <c r="BK32" s="309"/>
      <c r="BL32" s="309">
        <v>58</v>
      </c>
      <c r="BM32" s="309"/>
      <c r="BN32" s="310"/>
      <c r="BO32" s="310"/>
      <c r="BP32" s="317"/>
      <c r="BQ32" s="315"/>
      <c r="BR32" s="310"/>
      <c r="BS32" s="309"/>
      <c r="BT32" s="309"/>
      <c r="BU32" s="309"/>
      <c r="BV32" s="309"/>
      <c r="BW32" s="309"/>
      <c r="BX32" s="310"/>
      <c r="BY32" s="310"/>
      <c r="BZ32" s="323"/>
      <c r="CA32" s="316"/>
      <c r="CB32" s="310"/>
      <c r="CC32" s="309"/>
      <c r="CD32" s="309"/>
      <c r="CE32" s="309"/>
      <c r="CF32" s="309"/>
      <c r="CG32" s="309"/>
      <c r="CH32" s="310"/>
      <c r="CI32" s="310"/>
      <c r="CJ32" s="317"/>
      <c r="CK32" s="315"/>
      <c r="CL32" s="310"/>
      <c r="CM32" s="309"/>
      <c r="CN32" s="309"/>
      <c r="CO32" s="309"/>
      <c r="CP32" s="309"/>
      <c r="CQ32" s="309"/>
      <c r="CR32" s="310"/>
      <c r="CS32" s="310"/>
      <c r="CT32" s="323"/>
      <c r="CU32" s="316"/>
      <c r="CV32" s="310"/>
      <c r="CW32" s="309"/>
      <c r="CX32" s="309"/>
      <c r="CY32" s="309"/>
      <c r="CZ32" s="309"/>
      <c r="DA32" s="309"/>
      <c r="DB32" s="310"/>
      <c r="DC32" s="310"/>
      <c r="DD32" s="317"/>
      <c r="DE32" s="318" t="s">
        <v>170</v>
      </c>
      <c r="DF32" s="319"/>
      <c r="DG32" s="325">
        <v>10.67</v>
      </c>
      <c r="DH32" s="325"/>
      <c r="DI32" s="325"/>
      <c r="DJ32" s="325"/>
      <c r="DK32" s="325">
        <v>3</v>
      </c>
      <c r="DL32" s="325"/>
      <c r="DM32" s="325"/>
      <c r="DN32" s="325"/>
      <c r="DO32" s="325"/>
    </row>
    <row r="33" spans="1:119" ht="21">
      <c r="A33" s="306">
        <v>17</v>
      </c>
      <c r="B33" s="320">
        <v>4</v>
      </c>
      <c r="C33" s="307" t="s">
        <v>191</v>
      </c>
      <c r="D33" s="321" t="s">
        <v>191</v>
      </c>
      <c r="E33" s="308" t="s">
        <v>192</v>
      </c>
      <c r="F33" s="310">
        <v>3</v>
      </c>
      <c r="G33" s="311" t="s">
        <v>193</v>
      </c>
      <c r="H33" s="309"/>
      <c r="I33" s="310"/>
      <c r="J33" s="311"/>
      <c r="K33" s="309"/>
      <c r="L33" s="310"/>
      <c r="M33" s="311"/>
      <c r="N33" s="309"/>
      <c r="O33" s="310"/>
      <c r="P33" s="311"/>
      <c r="Q33" s="312"/>
      <c r="R33" s="322"/>
      <c r="S33" s="313" t="s">
        <v>193</v>
      </c>
      <c r="T33" s="314">
        <v>11</v>
      </c>
      <c r="U33" s="314">
        <v>330</v>
      </c>
      <c r="V33" s="316">
        <v>160</v>
      </c>
      <c r="W33" s="309"/>
      <c r="X33" s="309">
        <v>160</v>
      </c>
      <c r="Y33" s="309"/>
      <c r="Z33" s="309">
        <v>80</v>
      </c>
      <c r="AA33" s="309"/>
      <c r="AB33" s="317">
        <v>90</v>
      </c>
      <c r="AC33" s="315"/>
      <c r="AD33" s="310"/>
      <c r="AE33" s="309"/>
      <c r="AF33" s="309"/>
      <c r="AG33" s="309"/>
      <c r="AH33" s="309"/>
      <c r="AI33" s="309"/>
      <c r="AJ33" s="310"/>
      <c r="AK33" s="310"/>
      <c r="AL33" s="323"/>
      <c r="AM33" s="316"/>
      <c r="AN33" s="310"/>
      <c r="AO33" s="309"/>
      <c r="AP33" s="309"/>
      <c r="AQ33" s="309"/>
      <c r="AR33" s="309"/>
      <c r="AS33" s="309"/>
      <c r="AT33" s="310"/>
      <c r="AU33" s="310"/>
      <c r="AV33" s="317"/>
      <c r="AW33" s="315"/>
      <c r="AX33" s="324"/>
      <c r="AY33" s="309"/>
      <c r="AZ33" s="309"/>
      <c r="BA33" s="309"/>
      <c r="BB33" s="309"/>
      <c r="BC33" s="309"/>
      <c r="BD33" s="310"/>
      <c r="BE33" s="310"/>
      <c r="BF33" s="323"/>
      <c r="BG33" s="316"/>
      <c r="BH33" s="310"/>
      <c r="BI33" s="309"/>
      <c r="BJ33" s="309"/>
      <c r="BK33" s="309"/>
      <c r="BL33" s="309"/>
      <c r="BM33" s="309"/>
      <c r="BN33" s="310"/>
      <c r="BO33" s="310"/>
      <c r="BP33" s="317"/>
      <c r="BQ33" s="315">
        <v>48</v>
      </c>
      <c r="BR33" s="310">
        <v>90</v>
      </c>
      <c r="BS33" s="309"/>
      <c r="BT33" s="309">
        <v>48</v>
      </c>
      <c r="BU33" s="309"/>
      <c r="BV33" s="309">
        <v>12</v>
      </c>
      <c r="BW33" s="309"/>
      <c r="BX33" s="310"/>
      <c r="BY33" s="310"/>
      <c r="BZ33" s="323">
        <v>30</v>
      </c>
      <c r="CA33" s="316">
        <v>48</v>
      </c>
      <c r="CB33" s="310">
        <v>90</v>
      </c>
      <c r="CC33" s="309"/>
      <c r="CD33" s="309">
        <v>48</v>
      </c>
      <c r="CE33" s="309"/>
      <c r="CF33" s="309">
        <v>12</v>
      </c>
      <c r="CG33" s="309"/>
      <c r="CH33" s="310"/>
      <c r="CI33" s="310"/>
      <c r="CJ33" s="317">
        <v>30</v>
      </c>
      <c r="CK33" s="315">
        <v>64</v>
      </c>
      <c r="CL33" s="310">
        <v>150</v>
      </c>
      <c r="CM33" s="309"/>
      <c r="CN33" s="309">
        <v>64</v>
      </c>
      <c r="CO33" s="309"/>
      <c r="CP33" s="309">
        <v>56</v>
      </c>
      <c r="CQ33" s="309"/>
      <c r="CR33" s="310"/>
      <c r="CS33" s="310"/>
      <c r="CT33" s="323">
        <v>30</v>
      </c>
      <c r="CU33" s="316"/>
      <c r="CV33" s="310"/>
      <c r="CW33" s="309"/>
      <c r="CX33" s="309"/>
      <c r="CY33" s="309"/>
      <c r="CZ33" s="309"/>
      <c r="DA33" s="309"/>
      <c r="DB33" s="310"/>
      <c r="DC33" s="310"/>
      <c r="DD33" s="317"/>
      <c r="DE33" s="318" t="s">
        <v>153</v>
      </c>
      <c r="DF33" s="319"/>
      <c r="DG33" s="325">
        <v>14.55</v>
      </c>
      <c r="DH33" s="325"/>
      <c r="DI33" s="325"/>
      <c r="DJ33" s="325"/>
      <c r="DK33" s="325"/>
      <c r="DL33" s="325">
        <v>3</v>
      </c>
      <c r="DM33" s="325">
        <v>3</v>
      </c>
      <c r="DN33" s="325">
        <v>5</v>
      </c>
      <c r="DO33" s="325"/>
    </row>
    <row r="34" spans="1:119" ht="21">
      <c r="A34" s="306">
        <v>18</v>
      </c>
      <c r="B34" s="320">
        <v>5</v>
      </c>
      <c r="C34" s="307" t="s">
        <v>194</v>
      </c>
      <c r="D34" s="321" t="s">
        <v>194</v>
      </c>
      <c r="E34" s="308" t="s">
        <v>195</v>
      </c>
      <c r="F34" s="310">
        <v>4</v>
      </c>
      <c r="G34" s="311" t="s">
        <v>196</v>
      </c>
      <c r="H34" s="309"/>
      <c r="I34" s="310"/>
      <c r="J34" s="311"/>
      <c r="K34" s="309"/>
      <c r="L34" s="310"/>
      <c r="M34" s="311"/>
      <c r="N34" s="309"/>
      <c r="O34" s="310"/>
      <c r="P34" s="311"/>
      <c r="Q34" s="312"/>
      <c r="R34" s="322"/>
      <c r="S34" s="313" t="s">
        <v>196</v>
      </c>
      <c r="T34" s="314">
        <v>17</v>
      </c>
      <c r="U34" s="314">
        <v>510</v>
      </c>
      <c r="V34" s="316">
        <v>256</v>
      </c>
      <c r="W34" s="309"/>
      <c r="X34" s="309">
        <v>256</v>
      </c>
      <c r="Y34" s="309"/>
      <c r="Z34" s="309">
        <v>134</v>
      </c>
      <c r="AA34" s="309"/>
      <c r="AB34" s="317">
        <v>120</v>
      </c>
      <c r="AC34" s="315"/>
      <c r="AD34" s="310"/>
      <c r="AE34" s="309"/>
      <c r="AF34" s="309"/>
      <c r="AG34" s="309"/>
      <c r="AH34" s="309"/>
      <c r="AI34" s="309"/>
      <c r="AJ34" s="310"/>
      <c r="AK34" s="310"/>
      <c r="AL34" s="323"/>
      <c r="AM34" s="316"/>
      <c r="AN34" s="310"/>
      <c r="AO34" s="309"/>
      <c r="AP34" s="309"/>
      <c r="AQ34" s="309"/>
      <c r="AR34" s="309"/>
      <c r="AS34" s="309"/>
      <c r="AT34" s="310"/>
      <c r="AU34" s="310"/>
      <c r="AV34" s="317"/>
      <c r="AW34" s="315"/>
      <c r="AX34" s="324"/>
      <c r="AY34" s="309"/>
      <c r="AZ34" s="309"/>
      <c r="BA34" s="309"/>
      <c r="BB34" s="309"/>
      <c r="BC34" s="309"/>
      <c r="BD34" s="310"/>
      <c r="BE34" s="310"/>
      <c r="BF34" s="323"/>
      <c r="BG34" s="316"/>
      <c r="BH34" s="310"/>
      <c r="BI34" s="309"/>
      <c r="BJ34" s="309"/>
      <c r="BK34" s="309"/>
      <c r="BL34" s="309"/>
      <c r="BM34" s="309"/>
      <c r="BN34" s="310"/>
      <c r="BO34" s="310"/>
      <c r="BP34" s="317"/>
      <c r="BQ34" s="315">
        <v>64</v>
      </c>
      <c r="BR34" s="310">
        <v>120</v>
      </c>
      <c r="BS34" s="309"/>
      <c r="BT34" s="309">
        <v>64</v>
      </c>
      <c r="BU34" s="309"/>
      <c r="BV34" s="309">
        <v>26</v>
      </c>
      <c r="BW34" s="309"/>
      <c r="BX34" s="310"/>
      <c r="BY34" s="310"/>
      <c r="BZ34" s="323">
        <v>30</v>
      </c>
      <c r="CA34" s="316">
        <v>64</v>
      </c>
      <c r="CB34" s="310">
        <v>120</v>
      </c>
      <c r="CC34" s="309"/>
      <c r="CD34" s="309">
        <v>64</v>
      </c>
      <c r="CE34" s="309"/>
      <c r="CF34" s="309">
        <v>26</v>
      </c>
      <c r="CG34" s="309"/>
      <c r="CH34" s="310"/>
      <c r="CI34" s="310"/>
      <c r="CJ34" s="317">
        <v>30</v>
      </c>
      <c r="CK34" s="315">
        <v>64</v>
      </c>
      <c r="CL34" s="310">
        <v>150</v>
      </c>
      <c r="CM34" s="309"/>
      <c r="CN34" s="309">
        <v>64</v>
      </c>
      <c r="CO34" s="309"/>
      <c r="CP34" s="309">
        <v>56</v>
      </c>
      <c r="CQ34" s="309"/>
      <c r="CR34" s="310"/>
      <c r="CS34" s="310"/>
      <c r="CT34" s="323">
        <v>30</v>
      </c>
      <c r="CU34" s="316">
        <v>64</v>
      </c>
      <c r="CV34" s="310">
        <v>120</v>
      </c>
      <c r="CW34" s="309"/>
      <c r="CX34" s="309">
        <v>64</v>
      </c>
      <c r="CY34" s="309"/>
      <c r="CZ34" s="309">
        <v>26</v>
      </c>
      <c r="DA34" s="309"/>
      <c r="DB34" s="310"/>
      <c r="DC34" s="310"/>
      <c r="DD34" s="317">
        <v>30</v>
      </c>
      <c r="DE34" s="318" t="s">
        <v>153</v>
      </c>
      <c r="DF34" s="319"/>
      <c r="DG34" s="325">
        <v>15.06</v>
      </c>
      <c r="DH34" s="325"/>
      <c r="DI34" s="325"/>
      <c r="DJ34" s="325"/>
      <c r="DK34" s="325"/>
      <c r="DL34" s="325">
        <v>4</v>
      </c>
      <c r="DM34" s="325">
        <v>4</v>
      </c>
      <c r="DN34" s="325">
        <v>5</v>
      </c>
      <c r="DO34" s="325">
        <v>4</v>
      </c>
    </row>
    <row r="35" spans="1:119">
      <c r="A35" s="306">
        <v>19</v>
      </c>
      <c r="B35" s="320">
        <v>6</v>
      </c>
      <c r="C35" s="307" t="s">
        <v>197</v>
      </c>
      <c r="D35" s="321" t="s">
        <v>197</v>
      </c>
      <c r="E35" s="308"/>
      <c r="F35" s="310"/>
      <c r="G35" s="311"/>
      <c r="H35" s="309">
        <v>6</v>
      </c>
      <c r="I35" s="310">
        <v>1</v>
      </c>
      <c r="J35" s="311" t="s">
        <v>198</v>
      </c>
      <c r="K35" s="309"/>
      <c r="L35" s="310"/>
      <c r="M35" s="311"/>
      <c r="N35" s="309"/>
      <c r="O35" s="310"/>
      <c r="P35" s="311"/>
      <c r="Q35" s="312"/>
      <c r="R35" s="322"/>
      <c r="S35" s="313" t="s">
        <v>198</v>
      </c>
      <c r="T35" s="314">
        <v>3</v>
      </c>
      <c r="U35" s="314">
        <v>90</v>
      </c>
      <c r="V35" s="316">
        <v>48</v>
      </c>
      <c r="W35" s="309">
        <v>32</v>
      </c>
      <c r="X35" s="309">
        <v>16</v>
      </c>
      <c r="Y35" s="309"/>
      <c r="Z35" s="309">
        <v>42</v>
      </c>
      <c r="AA35" s="309"/>
      <c r="AB35" s="317"/>
      <c r="AC35" s="315"/>
      <c r="AD35" s="310"/>
      <c r="AE35" s="309"/>
      <c r="AF35" s="309"/>
      <c r="AG35" s="309"/>
      <c r="AH35" s="309"/>
      <c r="AI35" s="309"/>
      <c r="AJ35" s="310"/>
      <c r="AK35" s="310"/>
      <c r="AL35" s="323"/>
      <c r="AM35" s="316"/>
      <c r="AN35" s="310"/>
      <c r="AO35" s="309"/>
      <c r="AP35" s="309"/>
      <c r="AQ35" s="309"/>
      <c r="AR35" s="309"/>
      <c r="AS35" s="309"/>
      <c r="AT35" s="310"/>
      <c r="AU35" s="310"/>
      <c r="AV35" s="317"/>
      <c r="AW35" s="315"/>
      <c r="AX35" s="324"/>
      <c r="AY35" s="309"/>
      <c r="AZ35" s="309"/>
      <c r="BA35" s="309"/>
      <c r="BB35" s="309"/>
      <c r="BC35" s="309"/>
      <c r="BD35" s="310"/>
      <c r="BE35" s="310"/>
      <c r="BF35" s="323"/>
      <c r="BG35" s="316"/>
      <c r="BH35" s="310"/>
      <c r="BI35" s="309"/>
      <c r="BJ35" s="309"/>
      <c r="BK35" s="309"/>
      <c r="BL35" s="309"/>
      <c r="BM35" s="309"/>
      <c r="BN35" s="310"/>
      <c r="BO35" s="310"/>
      <c r="BP35" s="317"/>
      <c r="BQ35" s="315"/>
      <c r="BR35" s="310"/>
      <c r="BS35" s="309"/>
      <c r="BT35" s="309"/>
      <c r="BU35" s="309"/>
      <c r="BV35" s="309"/>
      <c r="BW35" s="309"/>
      <c r="BX35" s="310"/>
      <c r="BY35" s="310"/>
      <c r="BZ35" s="323"/>
      <c r="CA35" s="316">
        <v>48</v>
      </c>
      <c r="CB35" s="310">
        <v>90</v>
      </c>
      <c r="CC35" s="309">
        <v>32</v>
      </c>
      <c r="CD35" s="309">
        <v>16</v>
      </c>
      <c r="CE35" s="309"/>
      <c r="CF35" s="309">
        <v>42</v>
      </c>
      <c r="CG35" s="309"/>
      <c r="CH35" s="310"/>
      <c r="CI35" s="310"/>
      <c r="CJ35" s="317"/>
      <c r="CK35" s="315"/>
      <c r="CL35" s="310"/>
      <c r="CM35" s="309"/>
      <c r="CN35" s="309"/>
      <c r="CO35" s="309"/>
      <c r="CP35" s="309"/>
      <c r="CQ35" s="309"/>
      <c r="CR35" s="310"/>
      <c r="CS35" s="310"/>
      <c r="CT35" s="323"/>
      <c r="CU35" s="316"/>
      <c r="CV35" s="310"/>
      <c r="CW35" s="309"/>
      <c r="CX35" s="309"/>
      <c r="CY35" s="309"/>
      <c r="CZ35" s="309"/>
      <c r="DA35" s="309"/>
      <c r="DB35" s="310"/>
      <c r="DC35" s="310"/>
      <c r="DD35" s="317"/>
      <c r="DE35" s="318" t="s">
        <v>161</v>
      </c>
      <c r="DF35" s="319"/>
      <c r="DG35" s="325">
        <v>16</v>
      </c>
      <c r="DH35" s="325"/>
      <c r="DI35" s="325"/>
      <c r="DJ35" s="325"/>
      <c r="DK35" s="325"/>
      <c r="DL35" s="325"/>
      <c r="DM35" s="325">
        <v>3</v>
      </c>
      <c r="DN35" s="325"/>
      <c r="DO35" s="325"/>
    </row>
    <row r="36" spans="1:119">
      <c r="A36" s="306">
        <v>20</v>
      </c>
      <c r="B36" s="320">
        <v>7</v>
      </c>
      <c r="C36" s="307" t="s">
        <v>135</v>
      </c>
      <c r="D36" s="321" t="s">
        <v>135</v>
      </c>
      <c r="E36" s="308"/>
      <c r="F36" s="310"/>
      <c r="G36" s="311"/>
      <c r="H36" s="309" t="s">
        <v>199</v>
      </c>
      <c r="I36" s="310"/>
      <c r="J36" s="311"/>
      <c r="K36" s="309"/>
      <c r="L36" s="310"/>
      <c r="M36" s="311"/>
      <c r="N36" s="309"/>
      <c r="O36" s="310"/>
      <c r="P36" s="311"/>
      <c r="Q36" s="312"/>
      <c r="R36" s="322"/>
      <c r="S36" s="313" t="s">
        <v>200</v>
      </c>
      <c r="T36" s="314">
        <v>6</v>
      </c>
      <c r="U36" s="314">
        <v>180</v>
      </c>
      <c r="V36" s="316"/>
      <c r="W36" s="309"/>
      <c r="X36" s="309"/>
      <c r="Y36" s="309"/>
      <c r="Z36" s="309"/>
      <c r="AA36" s="309"/>
      <c r="AB36" s="317"/>
      <c r="AC36" s="315"/>
      <c r="AD36" s="310"/>
      <c r="AE36" s="309"/>
      <c r="AF36" s="309"/>
      <c r="AG36" s="309"/>
      <c r="AH36" s="309"/>
      <c r="AI36" s="309"/>
      <c r="AJ36" s="310"/>
      <c r="AK36" s="310"/>
      <c r="AL36" s="323"/>
      <c r="AM36" s="316"/>
      <c r="AN36" s="310"/>
      <c r="AO36" s="309"/>
      <c r="AP36" s="309"/>
      <c r="AQ36" s="309"/>
      <c r="AR36" s="309"/>
      <c r="AS36" s="309"/>
      <c r="AT36" s="310"/>
      <c r="AU36" s="310">
        <v>180</v>
      </c>
      <c r="AV36" s="317"/>
      <c r="AW36" s="315"/>
      <c r="AX36" s="324"/>
      <c r="AY36" s="309"/>
      <c r="AZ36" s="309"/>
      <c r="BA36" s="309"/>
      <c r="BB36" s="309"/>
      <c r="BC36" s="309"/>
      <c r="BD36" s="310"/>
      <c r="BE36" s="310"/>
      <c r="BF36" s="323"/>
      <c r="BG36" s="316"/>
      <c r="BH36" s="310"/>
      <c r="BI36" s="309"/>
      <c r="BJ36" s="309"/>
      <c r="BK36" s="309"/>
      <c r="BL36" s="309"/>
      <c r="BM36" s="309"/>
      <c r="BN36" s="310"/>
      <c r="BO36" s="310"/>
      <c r="BP36" s="317"/>
      <c r="BQ36" s="315"/>
      <c r="BR36" s="310"/>
      <c r="BS36" s="309"/>
      <c r="BT36" s="309"/>
      <c r="BU36" s="309"/>
      <c r="BV36" s="309"/>
      <c r="BW36" s="309"/>
      <c r="BX36" s="310"/>
      <c r="BY36" s="310"/>
      <c r="BZ36" s="323"/>
      <c r="CA36" s="316"/>
      <c r="CB36" s="310"/>
      <c r="CC36" s="309"/>
      <c r="CD36" s="309"/>
      <c r="CE36" s="309"/>
      <c r="CF36" s="309"/>
      <c r="CG36" s="309"/>
      <c r="CH36" s="310"/>
      <c r="CI36" s="310"/>
      <c r="CJ36" s="317"/>
      <c r="CK36" s="315"/>
      <c r="CL36" s="310"/>
      <c r="CM36" s="309"/>
      <c r="CN36" s="309"/>
      <c r="CO36" s="309"/>
      <c r="CP36" s="309"/>
      <c r="CQ36" s="309"/>
      <c r="CR36" s="310"/>
      <c r="CS36" s="310"/>
      <c r="CT36" s="323"/>
      <c r="CU36" s="316"/>
      <c r="CV36" s="310"/>
      <c r="CW36" s="309"/>
      <c r="CX36" s="309"/>
      <c r="CY36" s="309"/>
      <c r="CZ36" s="309"/>
      <c r="DA36" s="309"/>
      <c r="DB36" s="310"/>
      <c r="DC36" s="310"/>
      <c r="DD36" s="317"/>
      <c r="DE36" s="318" t="s">
        <v>153</v>
      </c>
      <c r="DF36" s="319"/>
      <c r="DG36" s="325"/>
      <c r="DH36" s="325"/>
      <c r="DI36" s="325"/>
      <c r="DJ36" s="325"/>
      <c r="DK36" s="325"/>
      <c r="DL36" s="325"/>
      <c r="DM36" s="325"/>
      <c r="DN36" s="325"/>
      <c r="DO36" s="325"/>
    </row>
    <row r="37" spans="1:119">
      <c r="A37" s="306">
        <v>21</v>
      </c>
      <c r="B37" s="320">
        <v>8</v>
      </c>
      <c r="C37" s="307" t="s">
        <v>135</v>
      </c>
      <c r="D37" s="321" t="s">
        <v>135</v>
      </c>
      <c r="E37" s="308"/>
      <c r="F37" s="310"/>
      <c r="G37" s="311"/>
      <c r="H37" s="309" t="s">
        <v>201</v>
      </c>
      <c r="I37" s="310"/>
      <c r="J37" s="311"/>
      <c r="K37" s="309"/>
      <c r="L37" s="310"/>
      <c r="M37" s="311"/>
      <c r="N37" s="309"/>
      <c r="O37" s="310"/>
      <c r="P37" s="311"/>
      <c r="Q37" s="312"/>
      <c r="R37" s="322"/>
      <c r="S37" s="313" t="s">
        <v>202</v>
      </c>
      <c r="T37" s="314">
        <v>4</v>
      </c>
      <c r="U37" s="314">
        <v>120</v>
      </c>
      <c r="V37" s="316"/>
      <c r="W37" s="309"/>
      <c r="X37" s="309"/>
      <c r="Y37" s="309"/>
      <c r="Z37" s="309"/>
      <c r="AA37" s="309"/>
      <c r="AB37" s="317"/>
      <c r="AC37" s="315"/>
      <c r="AD37" s="310"/>
      <c r="AE37" s="309"/>
      <c r="AF37" s="309"/>
      <c r="AG37" s="309"/>
      <c r="AH37" s="309"/>
      <c r="AI37" s="309"/>
      <c r="AJ37" s="310"/>
      <c r="AK37" s="310"/>
      <c r="AL37" s="323"/>
      <c r="AM37" s="316"/>
      <c r="AN37" s="310"/>
      <c r="AO37" s="309"/>
      <c r="AP37" s="309"/>
      <c r="AQ37" s="309"/>
      <c r="AR37" s="309"/>
      <c r="AS37" s="309"/>
      <c r="AT37" s="310"/>
      <c r="AU37" s="310"/>
      <c r="AV37" s="317"/>
      <c r="AW37" s="315"/>
      <c r="AX37" s="324"/>
      <c r="AY37" s="309"/>
      <c r="AZ37" s="309"/>
      <c r="BA37" s="309"/>
      <c r="BB37" s="309"/>
      <c r="BC37" s="309"/>
      <c r="BD37" s="310"/>
      <c r="BE37" s="310"/>
      <c r="BF37" s="323"/>
      <c r="BG37" s="316"/>
      <c r="BH37" s="310"/>
      <c r="BI37" s="309"/>
      <c r="BJ37" s="309"/>
      <c r="BK37" s="309"/>
      <c r="BL37" s="309"/>
      <c r="BM37" s="309"/>
      <c r="BN37" s="310"/>
      <c r="BO37" s="310">
        <v>120</v>
      </c>
      <c r="BP37" s="317"/>
      <c r="BQ37" s="315"/>
      <c r="BR37" s="310"/>
      <c r="BS37" s="309"/>
      <c r="BT37" s="309"/>
      <c r="BU37" s="309"/>
      <c r="BV37" s="309"/>
      <c r="BW37" s="309"/>
      <c r="BX37" s="310"/>
      <c r="BY37" s="310"/>
      <c r="BZ37" s="323"/>
      <c r="CA37" s="316"/>
      <c r="CB37" s="310"/>
      <c r="CC37" s="309"/>
      <c r="CD37" s="309"/>
      <c r="CE37" s="309"/>
      <c r="CF37" s="309"/>
      <c r="CG37" s="309"/>
      <c r="CH37" s="310"/>
      <c r="CI37" s="310"/>
      <c r="CJ37" s="317"/>
      <c r="CK37" s="315"/>
      <c r="CL37" s="310"/>
      <c r="CM37" s="309"/>
      <c r="CN37" s="309"/>
      <c r="CO37" s="309"/>
      <c r="CP37" s="309"/>
      <c r="CQ37" s="309"/>
      <c r="CR37" s="310"/>
      <c r="CS37" s="310"/>
      <c r="CT37" s="323"/>
      <c r="CU37" s="316"/>
      <c r="CV37" s="310"/>
      <c r="CW37" s="309"/>
      <c r="CX37" s="309"/>
      <c r="CY37" s="309"/>
      <c r="CZ37" s="309"/>
      <c r="DA37" s="309"/>
      <c r="DB37" s="310"/>
      <c r="DC37" s="310"/>
      <c r="DD37" s="317"/>
      <c r="DE37" s="318" t="s">
        <v>170</v>
      </c>
      <c r="DF37" s="319"/>
      <c r="DG37" s="325"/>
      <c r="DH37" s="325"/>
      <c r="DI37" s="325"/>
      <c r="DJ37" s="325"/>
      <c r="DK37" s="325"/>
      <c r="DL37" s="325"/>
      <c r="DM37" s="325"/>
      <c r="DN37" s="325"/>
      <c r="DO37" s="325"/>
    </row>
    <row r="38" spans="1:119">
      <c r="A38" s="306">
        <v>22</v>
      </c>
      <c r="B38" s="320">
        <v>9</v>
      </c>
      <c r="C38" s="307" t="s">
        <v>136</v>
      </c>
      <c r="D38" s="321" t="s">
        <v>136</v>
      </c>
      <c r="E38" s="308"/>
      <c r="F38" s="310"/>
      <c r="G38" s="311"/>
      <c r="H38" s="309" t="s">
        <v>203</v>
      </c>
      <c r="I38" s="310"/>
      <c r="J38" s="311"/>
      <c r="K38" s="309"/>
      <c r="L38" s="310"/>
      <c r="M38" s="311"/>
      <c r="N38" s="309"/>
      <c r="O38" s="310"/>
      <c r="P38" s="311"/>
      <c r="Q38" s="312"/>
      <c r="R38" s="322"/>
      <c r="S38" s="313" t="s">
        <v>204</v>
      </c>
      <c r="T38" s="314">
        <v>6</v>
      </c>
      <c r="U38" s="314">
        <v>180</v>
      </c>
      <c r="V38" s="316"/>
      <c r="W38" s="309"/>
      <c r="X38" s="309"/>
      <c r="Y38" s="309"/>
      <c r="Z38" s="309"/>
      <c r="AA38" s="309"/>
      <c r="AB38" s="317"/>
      <c r="AC38" s="315"/>
      <c r="AD38" s="310"/>
      <c r="AE38" s="309"/>
      <c r="AF38" s="309"/>
      <c r="AG38" s="309"/>
      <c r="AH38" s="309"/>
      <c r="AI38" s="309"/>
      <c r="AJ38" s="310"/>
      <c r="AK38" s="310"/>
      <c r="AL38" s="323"/>
      <c r="AM38" s="316"/>
      <c r="AN38" s="310"/>
      <c r="AO38" s="309"/>
      <c r="AP38" s="309"/>
      <c r="AQ38" s="309"/>
      <c r="AR38" s="309"/>
      <c r="AS38" s="309"/>
      <c r="AT38" s="310"/>
      <c r="AU38" s="310"/>
      <c r="AV38" s="317"/>
      <c r="AW38" s="315"/>
      <c r="AX38" s="324"/>
      <c r="AY38" s="309"/>
      <c r="AZ38" s="309"/>
      <c r="BA38" s="309"/>
      <c r="BB38" s="309"/>
      <c r="BC38" s="309"/>
      <c r="BD38" s="310"/>
      <c r="BE38" s="310"/>
      <c r="BF38" s="323"/>
      <c r="BG38" s="316"/>
      <c r="BH38" s="310"/>
      <c r="BI38" s="309"/>
      <c r="BJ38" s="309"/>
      <c r="BK38" s="309"/>
      <c r="BL38" s="309"/>
      <c r="BM38" s="309"/>
      <c r="BN38" s="310"/>
      <c r="BO38" s="310"/>
      <c r="BP38" s="317"/>
      <c r="BQ38" s="315"/>
      <c r="BR38" s="310"/>
      <c r="BS38" s="309"/>
      <c r="BT38" s="309"/>
      <c r="BU38" s="309"/>
      <c r="BV38" s="309"/>
      <c r="BW38" s="309"/>
      <c r="BX38" s="310"/>
      <c r="BY38" s="310"/>
      <c r="BZ38" s="323"/>
      <c r="CA38" s="316"/>
      <c r="CB38" s="310"/>
      <c r="CC38" s="309"/>
      <c r="CD38" s="309"/>
      <c r="CE38" s="309"/>
      <c r="CF38" s="309"/>
      <c r="CG38" s="309"/>
      <c r="CH38" s="310"/>
      <c r="CI38" s="310">
        <v>180</v>
      </c>
      <c r="CJ38" s="317"/>
      <c r="CK38" s="315"/>
      <c r="CL38" s="310"/>
      <c r="CM38" s="309"/>
      <c r="CN38" s="309"/>
      <c r="CO38" s="309"/>
      <c r="CP38" s="309"/>
      <c r="CQ38" s="309"/>
      <c r="CR38" s="310"/>
      <c r="CS38" s="310"/>
      <c r="CT38" s="323"/>
      <c r="CU38" s="316"/>
      <c r="CV38" s="310"/>
      <c r="CW38" s="309"/>
      <c r="CX38" s="309"/>
      <c r="CY38" s="309"/>
      <c r="CZ38" s="309"/>
      <c r="DA38" s="309"/>
      <c r="DB38" s="310"/>
      <c r="DC38" s="310"/>
      <c r="DD38" s="317"/>
      <c r="DE38" s="318" t="s">
        <v>153</v>
      </c>
      <c r="DF38" s="319"/>
      <c r="DG38" s="325"/>
      <c r="DH38" s="325"/>
      <c r="DI38" s="325"/>
      <c r="DJ38" s="325"/>
      <c r="DK38" s="325"/>
      <c r="DL38" s="325"/>
      <c r="DM38" s="325"/>
      <c r="DN38" s="325"/>
      <c r="DO38" s="325"/>
    </row>
    <row r="39" spans="1:119">
      <c r="A39" s="306">
        <v>23</v>
      </c>
      <c r="B39" s="320">
        <v>10</v>
      </c>
      <c r="C39" s="307" t="s">
        <v>137</v>
      </c>
      <c r="D39" s="321" t="s">
        <v>137</v>
      </c>
      <c r="E39" s="308"/>
      <c r="F39" s="310"/>
      <c r="G39" s="311"/>
      <c r="H39" s="309" t="s">
        <v>205</v>
      </c>
      <c r="I39" s="310"/>
      <c r="J39" s="311"/>
      <c r="K39" s="309"/>
      <c r="L39" s="310"/>
      <c r="M39" s="311"/>
      <c r="N39" s="309"/>
      <c r="O39" s="310"/>
      <c r="P39" s="311"/>
      <c r="Q39" s="312"/>
      <c r="R39" s="322"/>
      <c r="S39" s="313" t="s">
        <v>206</v>
      </c>
      <c r="T39" s="314">
        <v>4</v>
      </c>
      <c r="U39" s="314">
        <v>120</v>
      </c>
      <c r="V39" s="316"/>
      <c r="W39" s="309"/>
      <c r="X39" s="309"/>
      <c r="Y39" s="309"/>
      <c r="Z39" s="309"/>
      <c r="AA39" s="309"/>
      <c r="AB39" s="317"/>
      <c r="AC39" s="315"/>
      <c r="AD39" s="310"/>
      <c r="AE39" s="309"/>
      <c r="AF39" s="309"/>
      <c r="AG39" s="309"/>
      <c r="AH39" s="309"/>
      <c r="AI39" s="309"/>
      <c r="AJ39" s="310"/>
      <c r="AK39" s="310"/>
      <c r="AL39" s="323"/>
      <c r="AM39" s="316"/>
      <c r="AN39" s="310"/>
      <c r="AO39" s="309"/>
      <c r="AP39" s="309"/>
      <c r="AQ39" s="309"/>
      <c r="AR39" s="309"/>
      <c r="AS39" s="309"/>
      <c r="AT39" s="310"/>
      <c r="AU39" s="310"/>
      <c r="AV39" s="317"/>
      <c r="AW39" s="315"/>
      <c r="AX39" s="324"/>
      <c r="AY39" s="309"/>
      <c r="AZ39" s="309"/>
      <c r="BA39" s="309"/>
      <c r="BB39" s="309"/>
      <c r="BC39" s="309"/>
      <c r="BD39" s="310"/>
      <c r="BE39" s="310"/>
      <c r="BF39" s="323"/>
      <c r="BG39" s="316"/>
      <c r="BH39" s="310"/>
      <c r="BI39" s="309"/>
      <c r="BJ39" s="309"/>
      <c r="BK39" s="309"/>
      <c r="BL39" s="309"/>
      <c r="BM39" s="309"/>
      <c r="BN39" s="310"/>
      <c r="BO39" s="310"/>
      <c r="BP39" s="317"/>
      <c r="BQ39" s="315"/>
      <c r="BR39" s="310"/>
      <c r="BS39" s="309"/>
      <c r="BT39" s="309"/>
      <c r="BU39" s="309"/>
      <c r="BV39" s="309"/>
      <c r="BW39" s="309"/>
      <c r="BX39" s="310"/>
      <c r="BY39" s="310"/>
      <c r="BZ39" s="323"/>
      <c r="CA39" s="316"/>
      <c r="CB39" s="310"/>
      <c r="CC39" s="309"/>
      <c r="CD39" s="309"/>
      <c r="CE39" s="309"/>
      <c r="CF39" s="309"/>
      <c r="CG39" s="309"/>
      <c r="CH39" s="310"/>
      <c r="CI39" s="310"/>
      <c r="CJ39" s="317"/>
      <c r="CK39" s="315"/>
      <c r="CL39" s="310"/>
      <c r="CM39" s="309"/>
      <c r="CN39" s="309"/>
      <c r="CO39" s="309"/>
      <c r="CP39" s="309"/>
      <c r="CQ39" s="309"/>
      <c r="CR39" s="310"/>
      <c r="CS39" s="310"/>
      <c r="CT39" s="323"/>
      <c r="CU39" s="316"/>
      <c r="CV39" s="310"/>
      <c r="CW39" s="309"/>
      <c r="CX39" s="309"/>
      <c r="CY39" s="309"/>
      <c r="CZ39" s="309"/>
      <c r="DA39" s="309"/>
      <c r="DB39" s="310"/>
      <c r="DC39" s="310">
        <v>120</v>
      </c>
      <c r="DD39" s="317"/>
      <c r="DE39" s="318" t="s">
        <v>153</v>
      </c>
      <c r="DF39" s="319"/>
      <c r="DG39" s="325"/>
      <c r="DH39" s="325"/>
      <c r="DI39" s="325"/>
      <c r="DJ39" s="325"/>
      <c r="DK39" s="325"/>
      <c r="DL39" s="325"/>
      <c r="DM39" s="325"/>
      <c r="DN39" s="325"/>
      <c r="DO39" s="325"/>
    </row>
    <row r="40" spans="1:119">
      <c r="A40" s="306"/>
      <c r="B40" s="320"/>
      <c r="C40" s="307" t="s">
        <v>162</v>
      </c>
      <c r="D40" s="321"/>
      <c r="E40" s="308">
        <v>18</v>
      </c>
      <c r="F40" s="310">
        <v>18</v>
      </c>
      <c r="G40" s="311"/>
      <c r="H40" s="309">
        <v>5</v>
      </c>
      <c r="I40" s="310">
        <v>5</v>
      </c>
      <c r="J40" s="311"/>
      <c r="K40" s="309"/>
      <c r="L40" s="310"/>
      <c r="M40" s="311"/>
      <c r="N40" s="309"/>
      <c r="O40" s="310"/>
      <c r="P40" s="311"/>
      <c r="Q40" s="312"/>
      <c r="R40" s="322"/>
      <c r="S40" s="313"/>
      <c r="T40" s="314">
        <v>137</v>
      </c>
      <c r="U40" s="314">
        <v>4110</v>
      </c>
      <c r="V40" s="316">
        <v>1552</v>
      </c>
      <c r="W40" s="309">
        <v>48</v>
      </c>
      <c r="X40" s="309">
        <v>1504</v>
      </c>
      <c r="Y40" s="309"/>
      <c r="Z40" s="309">
        <v>1418</v>
      </c>
      <c r="AA40" s="309"/>
      <c r="AB40" s="317">
        <v>540</v>
      </c>
      <c r="AC40" s="315">
        <v>112</v>
      </c>
      <c r="AD40" s="310">
        <v>390</v>
      </c>
      <c r="AE40" s="309"/>
      <c r="AF40" s="309">
        <v>112</v>
      </c>
      <c r="AG40" s="309"/>
      <c r="AH40" s="309">
        <v>278</v>
      </c>
      <c r="AI40" s="309"/>
      <c r="AJ40" s="310"/>
      <c r="AK40" s="310"/>
      <c r="AL40" s="323"/>
      <c r="AM40" s="316">
        <v>112</v>
      </c>
      <c r="AN40" s="310">
        <v>390</v>
      </c>
      <c r="AO40" s="309"/>
      <c r="AP40" s="309">
        <v>112</v>
      </c>
      <c r="AQ40" s="309"/>
      <c r="AR40" s="309">
        <v>248</v>
      </c>
      <c r="AS40" s="309"/>
      <c r="AT40" s="310"/>
      <c r="AU40" s="310">
        <v>180</v>
      </c>
      <c r="AV40" s="317">
        <v>30</v>
      </c>
      <c r="AW40" s="315">
        <v>160</v>
      </c>
      <c r="AX40" s="324">
        <v>390</v>
      </c>
      <c r="AY40" s="309"/>
      <c r="AZ40" s="309">
        <v>160</v>
      </c>
      <c r="BA40" s="309"/>
      <c r="BB40" s="309">
        <v>170</v>
      </c>
      <c r="BC40" s="309"/>
      <c r="BD40" s="310"/>
      <c r="BE40" s="310"/>
      <c r="BF40" s="323">
        <v>60</v>
      </c>
      <c r="BG40" s="316">
        <v>192</v>
      </c>
      <c r="BH40" s="310">
        <v>480</v>
      </c>
      <c r="BI40" s="309">
        <v>16</v>
      </c>
      <c r="BJ40" s="309">
        <v>176</v>
      </c>
      <c r="BK40" s="309"/>
      <c r="BL40" s="309">
        <v>228</v>
      </c>
      <c r="BM40" s="309"/>
      <c r="BN40" s="310"/>
      <c r="BO40" s="310">
        <v>120</v>
      </c>
      <c r="BP40" s="317">
        <v>60</v>
      </c>
      <c r="BQ40" s="315">
        <v>240</v>
      </c>
      <c r="BR40" s="310">
        <v>450</v>
      </c>
      <c r="BS40" s="309"/>
      <c r="BT40" s="309">
        <v>240</v>
      </c>
      <c r="BU40" s="309"/>
      <c r="BV40" s="309">
        <v>120</v>
      </c>
      <c r="BW40" s="309"/>
      <c r="BX40" s="310"/>
      <c r="BY40" s="310"/>
      <c r="BZ40" s="323">
        <v>90</v>
      </c>
      <c r="CA40" s="316">
        <v>288</v>
      </c>
      <c r="CB40" s="310">
        <v>540</v>
      </c>
      <c r="CC40" s="309">
        <v>32</v>
      </c>
      <c r="CD40" s="309">
        <v>256</v>
      </c>
      <c r="CE40" s="309"/>
      <c r="CF40" s="309">
        <v>132</v>
      </c>
      <c r="CG40" s="309"/>
      <c r="CH40" s="310"/>
      <c r="CI40" s="310">
        <v>180</v>
      </c>
      <c r="CJ40" s="317">
        <v>120</v>
      </c>
      <c r="CK40" s="315">
        <v>256</v>
      </c>
      <c r="CL40" s="310">
        <v>540</v>
      </c>
      <c r="CM40" s="309"/>
      <c r="CN40" s="309">
        <v>256</v>
      </c>
      <c r="CO40" s="309"/>
      <c r="CP40" s="309">
        <v>164</v>
      </c>
      <c r="CQ40" s="309"/>
      <c r="CR40" s="310"/>
      <c r="CS40" s="310"/>
      <c r="CT40" s="323">
        <v>120</v>
      </c>
      <c r="CU40" s="316">
        <v>192</v>
      </c>
      <c r="CV40" s="310">
        <v>330</v>
      </c>
      <c r="CW40" s="309"/>
      <c r="CX40" s="309">
        <v>192</v>
      </c>
      <c r="CY40" s="309"/>
      <c r="CZ40" s="309">
        <v>78</v>
      </c>
      <c r="DA40" s="309"/>
      <c r="DB40" s="310"/>
      <c r="DC40" s="310">
        <v>120</v>
      </c>
      <c r="DD40" s="317">
        <v>60</v>
      </c>
      <c r="DE40" s="318"/>
      <c r="DF40" s="319"/>
      <c r="DG40" s="325">
        <v>8.27</v>
      </c>
      <c r="DH40" s="325">
        <v>13</v>
      </c>
      <c r="DI40" s="325">
        <v>13</v>
      </c>
      <c r="DJ40" s="325">
        <v>13</v>
      </c>
      <c r="DK40" s="325">
        <v>16</v>
      </c>
      <c r="DL40" s="325">
        <v>15</v>
      </c>
      <c r="DM40" s="325">
        <v>18</v>
      </c>
      <c r="DN40" s="325">
        <v>18</v>
      </c>
      <c r="DO40" s="325">
        <v>11</v>
      </c>
    </row>
    <row r="41" spans="1:119">
      <c r="A41" s="306"/>
      <c r="B41" s="320"/>
      <c r="C41" s="307" t="s">
        <v>207</v>
      </c>
      <c r="D41" s="321"/>
      <c r="E41" s="308">
        <v>25</v>
      </c>
      <c r="F41" s="310">
        <v>25</v>
      </c>
      <c r="G41" s="311"/>
      <c r="H41" s="309">
        <v>11</v>
      </c>
      <c r="I41" s="310">
        <v>11</v>
      </c>
      <c r="J41" s="311"/>
      <c r="K41" s="309"/>
      <c r="L41" s="310"/>
      <c r="M41" s="311"/>
      <c r="N41" s="309"/>
      <c r="O41" s="310"/>
      <c r="P41" s="311"/>
      <c r="Q41" s="312"/>
      <c r="R41" s="322"/>
      <c r="S41" s="313"/>
      <c r="T41" s="314">
        <v>180</v>
      </c>
      <c r="U41" s="314">
        <v>5400</v>
      </c>
      <c r="V41" s="316">
        <v>2056</v>
      </c>
      <c r="W41" s="309">
        <v>232</v>
      </c>
      <c r="X41" s="309">
        <v>1824</v>
      </c>
      <c r="Y41" s="309"/>
      <c r="Z41" s="309">
        <v>1994</v>
      </c>
      <c r="AA41" s="309"/>
      <c r="AB41" s="317">
        <v>750</v>
      </c>
      <c r="AC41" s="315">
        <v>288</v>
      </c>
      <c r="AD41" s="310">
        <v>870</v>
      </c>
      <c r="AE41" s="309">
        <v>48</v>
      </c>
      <c r="AF41" s="309">
        <v>240</v>
      </c>
      <c r="AG41" s="309"/>
      <c r="AH41" s="309">
        <v>522</v>
      </c>
      <c r="AI41" s="309"/>
      <c r="AJ41" s="310"/>
      <c r="AK41" s="310"/>
      <c r="AL41" s="323">
        <v>60</v>
      </c>
      <c r="AM41" s="316">
        <v>264</v>
      </c>
      <c r="AN41" s="310">
        <v>750</v>
      </c>
      <c r="AO41" s="309">
        <v>72</v>
      </c>
      <c r="AP41" s="309">
        <v>192</v>
      </c>
      <c r="AQ41" s="309"/>
      <c r="AR41" s="309">
        <v>426</v>
      </c>
      <c r="AS41" s="309"/>
      <c r="AT41" s="310"/>
      <c r="AU41" s="310">
        <v>180</v>
      </c>
      <c r="AV41" s="317">
        <v>60</v>
      </c>
      <c r="AW41" s="315">
        <v>208</v>
      </c>
      <c r="AX41" s="324">
        <v>480</v>
      </c>
      <c r="AY41" s="309">
        <v>32</v>
      </c>
      <c r="AZ41" s="309">
        <v>176</v>
      </c>
      <c r="BA41" s="309"/>
      <c r="BB41" s="309">
        <v>182</v>
      </c>
      <c r="BC41" s="309"/>
      <c r="BD41" s="310"/>
      <c r="BE41" s="310"/>
      <c r="BF41" s="323">
        <v>90</v>
      </c>
      <c r="BG41" s="316">
        <v>256</v>
      </c>
      <c r="BH41" s="310">
        <v>660</v>
      </c>
      <c r="BI41" s="309">
        <v>16</v>
      </c>
      <c r="BJ41" s="309">
        <v>240</v>
      </c>
      <c r="BK41" s="309"/>
      <c r="BL41" s="309">
        <v>314</v>
      </c>
      <c r="BM41" s="309"/>
      <c r="BN41" s="310"/>
      <c r="BO41" s="310">
        <v>120</v>
      </c>
      <c r="BP41" s="317">
        <v>90</v>
      </c>
      <c r="BQ41" s="315">
        <v>272</v>
      </c>
      <c r="BR41" s="310">
        <v>540</v>
      </c>
      <c r="BS41" s="309">
        <v>16</v>
      </c>
      <c r="BT41" s="309">
        <v>256</v>
      </c>
      <c r="BU41" s="309"/>
      <c r="BV41" s="309">
        <v>148</v>
      </c>
      <c r="BW41" s="309"/>
      <c r="BX41" s="310"/>
      <c r="BY41" s="310"/>
      <c r="BZ41" s="323">
        <v>120</v>
      </c>
      <c r="CA41" s="316">
        <v>288</v>
      </c>
      <c r="CB41" s="310">
        <v>540</v>
      </c>
      <c r="CC41" s="309">
        <v>32</v>
      </c>
      <c r="CD41" s="309">
        <v>256</v>
      </c>
      <c r="CE41" s="309"/>
      <c r="CF41" s="309">
        <v>132</v>
      </c>
      <c r="CG41" s="309"/>
      <c r="CH41" s="310"/>
      <c r="CI41" s="310">
        <v>180</v>
      </c>
      <c r="CJ41" s="317">
        <v>120</v>
      </c>
      <c r="CK41" s="315">
        <v>256</v>
      </c>
      <c r="CL41" s="310">
        <v>540</v>
      </c>
      <c r="CM41" s="309"/>
      <c r="CN41" s="309">
        <v>256</v>
      </c>
      <c r="CO41" s="309"/>
      <c r="CP41" s="309">
        <v>164</v>
      </c>
      <c r="CQ41" s="309"/>
      <c r="CR41" s="310"/>
      <c r="CS41" s="310"/>
      <c r="CT41" s="323">
        <v>120</v>
      </c>
      <c r="CU41" s="316">
        <v>224</v>
      </c>
      <c r="CV41" s="310">
        <v>420</v>
      </c>
      <c r="CW41" s="309">
        <v>16</v>
      </c>
      <c r="CX41" s="309">
        <v>208</v>
      </c>
      <c r="CY41" s="309"/>
      <c r="CZ41" s="309">
        <v>106</v>
      </c>
      <c r="DA41" s="309"/>
      <c r="DB41" s="310"/>
      <c r="DC41" s="310">
        <v>120</v>
      </c>
      <c r="DD41" s="317">
        <v>90</v>
      </c>
      <c r="DE41" s="318"/>
      <c r="DF41" s="319"/>
      <c r="DG41" s="325">
        <v>10.23</v>
      </c>
      <c r="DH41" s="325">
        <v>29</v>
      </c>
      <c r="DI41" s="325">
        <v>25</v>
      </c>
      <c r="DJ41" s="325">
        <v>16</v>
      </c>
      <c r="DK41" s="325">
        <v>22</v>
      </c>
      <c r="DL41" s="325">
        <v>18</v>
      </c>
      <c r="DM41" s="325">
        <v>18</v>
      </c>
      <c r="DN41" s="325">
        <v>18</v>
      </c>
      <c r="DO41" s="325">
        <v>14</v>
      </c>
    </row>
    <row r="42" spans="1:119" ht="13">
      <c r="A42" s="508" t="s">
        <v>208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509"/>
      <c r="AI42" s="509"/>
      <c r="AJ42" s="509"/>
      <c r="AK42" s="509"/>
      <c r="AL42" s="509"/>
      <c r="AM42" s="509"/>
      <c r="AN42" s="509"/>
      <c r="AO42" s="509"/>
      <c r="AP42" s="509"/>
      <c r="AQ42" s="509"/>
      <c r="AR42" s="509"/>
      <c r="AS42" s="509"/>
      <c r="AT42" s="509"/>
      <c r="AU42" s="509"/>
      <c r="AV42" s="509"/>
      <c r="AW42" s="509"/>
      <c r="AX42" s="509"/>
      <c r="AY42" s="509"/>
      <c r="AZ42" s="509"/>
      <c r="BA42" s="509"/>
      <c r="BB42" s="509"/>
      <c r="BC42" s="509"/>
      <c r="BD42" s="509"/>
      <c r="BE42" s="509"/>
      <c r="BF42" s="509"/>
      <c r="BG42" s="509"/>
      <c r="BH42" s="509"/>
      <c r="BI42" s="509"/>
      <c r="BJ42" s="509"/>
      <c r="BK42" s="509"/>
      <c r="BL42" s="509"/>
      <c r="BM42" s="509"/>
      <c r="BN42" s="509"/>
      <c r="BO42" s="509"/>
      <c r="BP42" s="509"/>
      <c r="BQ42" s="509"/>
      <c r="BR42" s="509"/>
      <c r="BS42" s="509"/>
      <c r="BT42" s="509"/>
      <c r="BU42" s="509"/>
      <c r="BV42" s="509"/>
      <c r="BW42" s="509"/>
      <c r="BX42" s="509"/>
      <c r="BY42" s="509"/>
      <c r="BZ42" s="509"/>
      <c r="CA42" s="509"/>
      <c r="CB42" s="509"/>
      <c r="CC42" s="509"/>
      <c r="CD42" s="509"/>
      <c r="CE42" s="509"/>
      <c r="CF42" s="509"/>
      <c r="CG42" s="509"/>
      <c r="CH42" s="509"/>
      <c r="CI42" s="509"/>
      <c r="CJ42" s="509"/>
      <c r="CK42" s="509"/>
      <c r="CL42" s="509"/>
      <c r="CM42" s="509"/>
      <c r="CN42" s="509"/>
      <c r="CO42" s="509"/>
      <c r="CP42" s="509"/>
      <c r="CQ42" s="509"/>
      <c r="CR42" s="509"/>
      <c r="CS42" s="509"/>
      <c r="CT42" s="509"/>
      <c r="CU42" s="509"/>
      <c r="CV42" s="509"/>
      <c r="CW42" s="509"/>
      <c r="CX42" s="509"/>
      <c r="CY42" s="509"/>
      <c r="CZ42" s="509"/>
      <c r="DA42" s="509"/>
      <c r="DB42" s="509"/>
      <c r="DC42" s="509"/>
      <c r="DD42" s="509"/>
      <c r="DE42" s="509"/>
      <c r="DF42" s="509"/>
      <c r="DG42" s="509"/>
      <c r="DH42" s="509"/>
      <c r="DI42" s="509"/>
      <c r="DJ42" s="509"/>
      <c r="DK42" s="509"/>
      <c r="DL42" s="509"/>
      <c r="DM42" s="509"/>
      <c r="DN42" s="509"/>
      <c r="DO42" s="509"/>
    </row>
    <row r="43" spans="1:119" ht="13">
      <c r="A43" s="506" t="s">
        <v>209</v>
      </c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07"/>
      <c r="AV43" s="507"/>
      <c r="AW43" s="507"/>
      <c r="AX43" s="507"/>
      <c r="AY43" s="507"/>
      <c r="AZ43" s="507"/>
      <c r="BA43" s="507"/>
      <c r="BB43" s="507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07"/>
      <c r="BU43" s="507"/>
      <c r="BV43" s="507"/>
      <c r="BW43" s="507"/>
      <c r="BX43" s="507"/>
      <c r="BY43" s="507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07"/>
      <c r="CR43" s="507"/>
      <c r="CS43" s="507"/>
      <c r="CT43" s="507"/>
      <c r="CU43" s="507"/>
      <c r="CV43" s="507"/>
      <c r="CW43" s="507"/>
      <c r="CX43" s="507"/>
      <c r="CY43" s="507"/>
      <c r="CZ43" s="507"/>
      <c r="DA43" s="507"/>
      <c r="DB43" s="507"/>
      <c r="DC43" s="507"/>
      <c r="DD43" s="507"/>
      <c r="DE43" s="507"/>
      <c r="DF43" s="507"/>
      <c r="DG43" s="507"/>
      <c r="DH43" s="507"/>
      <c r="DI43" s="507"/>
      <c r="DJ43" s="507"/>
      <c r="DK43" s="507"/>
      <c r="DL43" s="507"/>
      <c r="DM43" s="507"/>
      <c r="DN43" s="507"/>
      <c r="DO43" s="507"/>
    </row>
    <row r="44" spans="1:119" ht="13">
      <c r="A44" s="515" t="s">
        <v>210</v>
      </c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516"/>
      <c r="AN44" s="516"/>
      <c r="AO44" s="516"/>
      <c r="AP44" s="516"/>
      <c r="AQ44" s="516"/>
      <c r="AR44" s="516"/>
      <c r="AS44" s="516"/>
      <c r="AT44" s="516"/>
      <c r="AU44" s="516"/>
      <c r="AV44" s="516"/>
      <c r="AW44" s="516"/>
      <c r="AX44" s="516"/>
      <c r="AY44" s="516"/>
      <c r="AZ44" s="516"/>
      <c r="BA44" s="516"/>
      <c r="BB44" s="516"/>
      <c r="BC44" s="516"/>
      <c r="BD44" s="516"/>
      <c r="BE44" s="516"/>
      <c r="BF44" s="516"/>
      <c r="BG44" s="516"/>
      <c r="BH44" s="516"/>
      <c r="BI44" s="516"/>
      <c r="BJ44" s="516"/>
      <c r="BK44" s="516"/>
      <c r="BL44" s="516"/>
      <c r="BM44" s="516"/>
      <c r="BN44" s="516"/>
      <c r="BO44" s="516"/>
      <c r="BP44" s="516"/>
      <c r="BQ44" s="516"/>
      <c r="BR44" s="516"/>
      <c r="BS44" s="516"/>
      <c r="BT44" s="516"/>
      <c r="BU44" s="516"/>
      <c r="BV44" s="516"/>
      <c r="BW44" s="516"/>
      <c r="BX44" s="516"/>
      <c r="BY44" s="516"/>
      <c r="BZ44" s="516"/>
      <c r="CA44" s="516"/>
      <c r="CB44" s="516"/>
      <c r="CC44" s="516"/>
      <c r="CD44" s="516"/>
      <c r="CE44" s="516"/>
      <c r="CF44" s="516"/>
      <c r="CG44" s="516"/>
      <c r="CH44" s="516"/>
      <c r="CI44" s="516"/>
      <c r="CJ44" s="516"/>
      <c r="CK44" s="516"/>
      <c r="CL44" s="516"/>
      <c r="CM44" s="516"/>
      <c r="CN44" s="516"/>
      <c r="CO44" s="516"/>
      <c r="CP44" s="516"/>
      <c r="CQ44" s="516"/>
      <c r="CR44" s="516"/>
      <c r="CS44" s="516"/>
      <c r="CT44" s="516"/>
      <c r="CU44" s="516"/>
      <c r="CV44" s="516"/>
      <c r="CW44" s="516"/>
      <c r="CX44" s="516"/>
      <c r="CY44" s="516"/>
      <c r="CZ44" s="516"/>
      <c r="DA44" s="516"/>
      <c r="DB44" s="516"/>
      <c r="DC44" s="516"/>
      <c r="DD44" s="516"/>
      <c r="DE44" s="516"/>
      <c r="DF44" s="516"/>
      <c r="DG44" s="516"/>
      <c r="DH44" s="516"/>
      <c r="DI44" s="516"/>
      <c r="DJ44" s="516"/>
      <c r="DK44" s="516"/>
      <c r="DL44" s="516"/>
      <c r="DM44" s="516"/>
      <c r="DN44" s="516"/>
      <c r="DO44" s="516"/>
    </row>
    <row r="45" spans="1:119">
      <c r="A45" s="306">
        <v>24</v>
      </c>
      <c r="B45" s="320">
        <v>1</v>
      </c>
      <c r="C45" s="307" t="s">
        <v>211</v>
      </c>
      <c r="D45" s="321" t="s">
        <v>212</v>
      </c>
      <c r="E45" s="308"/>
      <c r="F45" s="310"/>
      <c r="G45" s="311"/>
      <c r="H45" s="309">
        <v>3</v>
      </c>
      <c r="I45" s="310">
        <v>1</v>
      </c>
      <c r="J45" s="311" t="s">
        <v>160</v>
      </c>
      <c r="K45" s="309"/>
      <c r="L45" s="310"/>
      <c r="M45" s="311"/>
      <c r="N45" s="309"/>
      <c r="O45" s="310"/>
      <c r="P45" s="311"/>
      <c r="Q45" s="312"/>
      <c r="R45" s="322"/>
      <c r="S45" s="313" t="s">
        <v>160</v>
      </c>
      <c r="T45" s="314">
        <v>3</v>
      </c>
      <c r="U45" s="314">
        <v>90</v>
      </c>
      <c r="V45" s="316">
        <v>32</v>
      </c>
      <c r="W45" s="309"/>
      <c r="X45" s="309"/>
      <c r="Y45" s="309"/>
      <c r="Z45" s="309">
        <v>58</v>
      </c>
      <c r="AA45" s="309"/>
      <c r="AB45" s="317"/>
      <c r="AC45" s="315"/>
      <c r="AD45" s="310"/>
      <c r="AE45" s="309"/>
      <c r="AF45" s="309"/>
      <c r="AG45" s="309"/>
      <c r="AH45" s="309"/>
      <c r="AI45" s="309"/>
      <c r="AJ45" s="310"/>
      <c r="AK45" s="310"/>
      <c r="AL45" s="323"/>
      <c r="AM45" s="316"/>
      <c r="AN45" s="310"/>
      <c r="AO45" s="309"/>
      <c r="AP45" s="309"/>
      <c r="AQ45" s="309"/>
      <c r="AR45" s="309"/>
      <c r="AS45" s="309"/>
      <c r="AT45" s="310"/>
      <c r="AU45" s="310"/>
      <c r="AV45" s="317"/>
      <c r="AW45" s="315">
        <v>32</v>
      </c>
      <c r="AX45" s="324">
        <v>90</v>
      </c>
      <c r="AY45" s="309"/>
      <c r="AZ45" s="309"/>
      <c r="BA45" s="309"/>
      <c r="BB45" s="309">
        <v>58</v>
      </c>
      <c r="BC45" s="309"/>
      <c r="BD45" s="310"/>
      <c r="BE45" s="310"/>
      <c r="BF45" s="323"/>
      <c r="BG45" s="316"/>
      <c r="BH45" s="310"/>
      <c r="BI45" s="309"/>
      <c r="BJ45" s="309"/>
      <c r="BK45" s="309"/>
      <c r="BL45" s="309"/>
      <c r="BM45" s="309"/>
      <c r="BN45" s="310"/>
      <c r="BO45" s="310"/>
      <c r="BP45" s="317"/>
      <c r="BQ45" s="315"/>
      <c r="BR45" s="310"/>
      <c r="BS45" s="309"/>
      <c r="BT45" s="309"/>
      <c r="BU45" s="309"/>
      <c r="BV45" s="309"/>
      <c r="BW45" s="309"/>
      <c r="BX45" s="310"/>
      <c r="BY45" s="310"/>
      <c r="BZ45" s="323"/>
      <c r="CA45" s="316"/>
      <c r="CB45" s="310"/>
      <c r="CC45" s="309"/>
      <c r="CD45" s="309"/>
      <c r="CE45" s="309"/>
      <c r="CF45" s="309"/>
      <c r="CG45" s="309"/>
      <c r="CH45" s="310"/>
      <c r="CI45" s="310"/>
      <c r="CJ45" s="317"/>
      <c r="CK45" s="315"/>
      <c r="CL45" s="310"/>
      <c r="CM45" s="309"/>
      <c r="CN45" s="309"/>
      <c r="CO45" s="309"/>
      <c r="CP45" s="309"/>
      <c r="CQ45" s="309"/>
      <c r="CR45" s="310"/>
      <c r="CS45" s="310"/>
      <c r="CT45" s="323"/>
      <c r="CU45" s="316"/>
      <c r="CV45" s="310"/>
      <c r="CW45" s="309"/>
      <c r="CX45" s="309"/>
      <c r="CY45" s="309"/>
      <c r="CZ45" s="309"/>
      <c r="DA45" s="309"/>
      <c r="DB45" s="310"/>
      <c r="DC45" s="310"/>
      <c r="DD45" s="317"/>
      <c r="DE45" s="318"/>
      <c r="DF45" s="319"/>
      <c r="DG45" s="325">
        <v>10.67</v>
      </c>
      <c r="DH45" s="325"/>
      <c r="DI45" s="325"/>
      <c r="DJ45" s="325">
        <v>3</v>
      </c>
      <c r="DK45" s="325"/>
      <c r="DL45" s="325"/>
      <c r="DM45" s="325"/>
      <c r="DN45" s="325"/>
      <c r="DO45" s="325"/>
    </row>
    <row r="46" spans="1:119">
      <c r="A46" s="306">
        <v>25</v>
      </c>
      <c r="B46" s="320">
        <v>2</v>
      </c>
      <c r="C46" s="307" t="s">
        <v>213</v>
      </c>
      <c r="D46" s="321" t="s">
        <v>214</v>
      </c>
      <c r="E46" s="308"/>
      <c r="F46" s="310"/>
      <c r="G46" s="311"/>
      <c r="H46" s="309">
        <v>4</v>
      </c>
      <c r="I46" s="310">
        <v>1</v>
      </c>
      <c r="J46" s="311" t="s">
        <v>172</v>
      </c>
      <c r="K46" s="309"/>
      <c r="L46" s="310"/>
      <c r="M46" s="311"/>
      <c r="N46" s="309"/>
      <c r="O46" s="310"/>
      <c r="P46" s="311"/>
      <c r="Q46" s="312"/>
      <c r="R46" s="322"/>
      <c r="S46" s="313" t="s">
        <v>172</v>
      </c>
      <c r="T46" s="314">
        <v>3</v>
      </c>
      <c r="U46" s="314">
        <v>90</v>
      </c>
      <c r="V46" s="316">
        <v>32</v>
      </c>
      <c r="W46" s="309"/>
      <c r="X46" s="309"/>
      <c r="Y46" s="309"/>
      <c r="Z46" s="309">
        <v>58</v>
      </c>
      <c r="AA46" s="309"/>
      <c r="AB46" s="317"/>
      <c r="AC46" s="315"/>
      <c r="AD46" s="310"/>
      <c r="AE46" s="309"/>
      <c r="AF46" s="309"/>
      <c r="AG46" s="309"/>
      <c r="AH46" s="309"/>
      <c r="AI46" s="309"/>
      <c r="AJ46" s="310"/>
      <c r="AK46" s="310"/>
      <c r="AL46" s="323"/>
      <c r="AM46" s="316"/>
      <c r="AN46" s="310"/>
      <c r="AO46" s="309"/>
      <c r="AP46" s="309"/>
      <c r="AQ46" s="309"/>
      <c r="AR46" s="309"/>
      <c r="AS46" s="309"/>
      <c r="AT46" s="310"/>
      <c r="AU46" s="310"/>
      <c r="AV46" s="317"/>
      <c r="AW46" s="315"/>
      <c r="AX46" s="324"/>
      <c r="AY46" s="309"/>
      <c r="AZ46" s="309"/>
      <c r="BA46" s="309"/>
      <c r="BB46" s="309"/>
      <c r="BC46" s="309"/>
      <c r="BD46" s="310"/>
      <c r="BE46" s="310"/>
      <c r="BF46" s="323"/>
      <c r="BG46" s="316">
        <v>32</v>
      </c>
      <c r="BH46" s="310">
        <v>90</v>
      </c>
      <c r="BI46" s="309"/>
      <c r="BJ46" s="309"/>
      <c r="BK46" s="309"/>
      <c r="BL46" s="309">
        <v>58</v>
      </c>
      <c r="BM46" s="309"/>
      <c r="BN46" s="310"/>
      <c r="BO46" s="310"/>
      <c r="BP46" s="317"/>
      <c r="BQ46" s="315"/>
      <c r="BR46" s="310"/>
      <c r="BS46" s="309"/>
      <c r="BT46" s="309"/>
      <c r="BU46" s="309"/>
      <c r="BV46" s="309"/>
      <c r="BW46" s="309"/>
      <c r="BX46" s="310"/>
      <c r="BY46" s="310"/>
      <c r="BZ46" s="323"/>
      <c r="CA46" s="316"/>
      <c r="CB46" s="310"/>
      <c r="CC46" s="309"/>
      <c r="CD46" s="309"/>
      <c r="CE46" s="309"/>
      <c r="CF46" s="309"/>
      <c r="CG46" s="309"/>
      <c r="CH46" s="310"/>
      <c r="CI46" s="310"/>
      <c r="CJ46" s="317"/>
      <c r="CK46" s="315"/>
      <c r="CL46" s="310"/>
      <c r="CM46" s="309"/>
      <c r="CN46" s="309"/>
      <c r="CO46" s="309"/>
      <c r="CP46" s="309"/>
      <c r="CQ46" s="309"/>
      <c r="CR46" s="310"/>
      <c r="CS46" s="310"/>
      <c r="CT46" s="323"/>
      <c r="CU46" s="316"/>
      <c r="CV46" s="310"/>
      <c r="CW46" s="309"/>
      <c r="CX46" s="309"/>
      <c r="CY46" s="309"/>
      <c r="CZ46" s="309"/>
      <c r="DA46" s="309"/>
      <c r="DB46" s="310"/>
      <c r="DC46" s="310"/>
      <c r="DD46" s="317"/>
      <c r="DE46" s="318"/>
      <c r="DF46" s="319"/>
      <c r="DG46" s="325">
        <v>10.67</v>
      </c>
      <c r="DH46" s="325"/>
      <c r="DI46" s="325"/>
      <c r="DJ46" s="325"/>
      <c r="DK46" s="325">
        <v>3</v>
      </c>
      <c r="DL46" s="325"/>
      <c r="DM46" s="325"/>
      <c r="DN46" s="325"/>
      <c r="DO46" s="325"/>
    </row>
    <row r="47" spans="1:119">
      <c r="A47" s="306">
        <v>26</v>
      </c>
      <c r="B47" s="320">
        <v>3</v>
      </c>
      <c r="C47" s="307" t="s">
        <v>215</v>
      </c>
      <c r="D47" s="321" t="s">
        <v>216</v>
      </c>
      <c r="E47" s="308"/>
      <c r="F47" s="310"/>
      <c r="G47" s="311"/>
      <c r="H47" s="309">
        <v>5</v>
      </c>
      <c r="I47" s="310">
        <v>1</v>
      </c>
      <c r="J47" s="311" t="s">
        <v>175</v>
      </c>
      <c r="K47" s="309"/>
      <c r="L47" s="310"/>
      <c r="M47" s="311"/>
      <c r="N47" s="309"/>
      <c r="O47" s="310"/>
      <c r="P47" s="311"/>
      <c r="Q47" s="312"/>
      <c r="R47" s="322"/>
      <c r="S47" s="313" t="s">
        <v>175</v>
      </c>
      <c r="T47" s="314">
        <v>3</v>
      </c>
      <c r="U47" s="314">
        <v>90</v>
      </c>
      <c r="V47" s="316">
        <v>32</v>
      </c>
      <c r="W47" s="309"/>
      <c r="X47" s="309"/>
      <c r="Y47" s="309"/>
      <c r="Z47" s="309">
        <v>58</v>
      </c>
      <c r="AA47" s="309"/>
      <c r="AB47" s="317"/>
      <c r="AC47" s="315"/>
      <c r="AD47" s="310"/>
      <c r="AE47" s="309"/>
      <c r="AF47" s="309"/>
      <c r="AG47" s="309"/>
      <c r="AH47" s="309"/>
      <c r="AI47" s="309"/>
      <c r="AJ47" s="310"/>
      <c r="AK47" s="310"/>
      <c r="AL47" s="323"/>
      <c r="AM47" s="316"/>
      <c r="AN47" s="310"/>
      <c r="AO47" s="309"/>
      <c r="AP47" s="309"/>
      <c r="AQ47" s="309"/>
      <c r="AR47" s="309"/>
      <c r="AS47" s="309"/>
      <c r="AT47" s="310"/>
      <c r="AU47" s="310"/>
      <c r="AV47" s="317"/>
      <c r="AW47" s="315"/>
      <c r="AX47" s="324"/>
      <c r="AY47" s="309"/>
      <c r="AZ47" s="309"/>
      <c r="BA47" s="309"/>
      <c r="BB47" s="309"/>
      <c r="BC47" s="309"/>
      <c r="BD47" s="310"/>
      <c r="BE47" s="310"/>
      <c r="BF47" s="323"/>
      <c r="BG47" s="316"/>
      <c r="BH47" s="310"/>
      <c r="BI47" s="309"/>
      <c r="BJ47" s="309"/>
      <c r="BK47" s="309"/>
      <c r="BL47" s="309"/>
      <c r="BM47" s="309"/>
      <c r="BN47" s="310"/>
      <c r="BO47" s="310"/>
      <c r="BP47" s="317"/>
      <c r="BQ47" s="315">
        <v>32</v>
      </c>
      <c r="BR47" s="310">
        <v>90</v>
      </c>
      <c r="BS47" s="309"/>
      <c r="BT47" s="309"/>
      <c r="BU47" s="309"/>
      <c r="BV47" s="309">
        <v>58</v>
      </c>
      <c r="BW47" s="309"/>
      <c r="BX47" s="310"/>
      <c r="BY47" s="310"/>
      <c r="BZ47" s="323"/>
      <c r="CA47" s="316"/>
      <c r="CB47" s="310"/>
      <c r="CC47" s="309"/>
      <c r="CD47" s="309"/>
      <c r="CE47" s="309"/>
      <c r="CF47" s="309"/>
      <c r="CG47" s="309"/>
      <c r="CH47" s="310"/>
      <c r="CI47" s="310"/>
      <c r="CJ47" s="317"/>
      <c r="CK47" s="315"/>
      <c r="CL47" s="310"/>
      <c r="CM47" s="309"/>
      <c r="CN47" s="309"/>
      <c r="CO47" s="309"/>
      <c r="CP47" s="309"/>
      <c r="CQ47" s="309"/>
      <c r="CR47" s="310"/>
      <c r="CS47" s="310"/>
      <c r="CT47" s="323"/>
      <c r="CU47" s="316"/>
      <c r="CV47" s="310"/>
      <c r="CW47" s="309"/>
      <c r="CX47" s="309"/>
      <c r="CY47" s="309"/>
      <c r="CZ47" s="309"/>
      <c r="DA47" s="309"/>
      <c r="DB47" s="310"/>
      <c r="DC47" s="310"/>
      <c r="DD47" s="317"/>
      <c r="DE47" s="318"/>
      <c r="DF47" s="319"/>
      <c r="DG47" s="325">
        <v>10.67</v>
      </c>
      <c r="DH47" s="325"/>
      <c r="DI47" s="325"/>
      <c r="DJ47" s="325"/>
      <c r="DK47" s="325"/>
      <c r="DL47" s="325">
        <v>3</v>
      </c>
      <c r="DM47" s="325"/>
      <c r="DN47" s="325"/>
      <c r="DO47" s="325"/>
    </row>
    <row r="48" spans="1:119">
      <c r="A48" s="306">
        <v>27</v>
      </c>
      <c r="B48" s="320">
        <v>4</v>
      </c>
      <c r="C48" s="307" t="s">
        <v>217</v>
      </c>
      <c r="D48" s="321" t="s">
        <v>218</v>
      </c>
      <c r="E48" s="308"/>
      <c r="F48" s="310"/>
      <c r="G48" s="311"/>
      <c r="H48" s="309">
        <v>6</v>
      </c>
      <c r="I48" s="310">
        <v>1</v>
      </c>
      <c r="J48" s="311" t="s">
        <v>198</v>
      </c>
      <c r="K48" s="309"/>
      <c r="L48" s="310"/>
      <c r="M48" s="311"/>
      <c r="N48" s="309"/>
      <c r="O48" s="310"/>
      <c r="P48" s="311"/>
      <c r="Q48" s="312"/>
      <c r="R48" s="322"/>
      <c r="S48" s="313" t="s">
        <v>198</v>
      </c>
      <c r="T48" s="314">
        <v>3</v>
      </c>
      <c r="U48" s="314">
        <v>90</v>
      </c>
      <c r="V48" s="316">
        <v>32</v>
      </c>
      <c r="W48" s="309"/>
      <c r="X48" s="309"/>
      <c r="Y48" s="309"/>
      <c r="Z48" s="309">
        <v>58</v>
      </c>
      <c r="AA48" s="309"/>
      <c r="AB48" s="317"/>
      <c r="AC48" s="315"/>
      <c r="AD48" s="310"/>
      <c r="AE48" s="309"/>
      <c r="AF48" s="309"/>
      <c r="AG48" s="309"/>
      <c r="AH48" s="309"/>
      <c r="AI48" s="309"/>
      <c r="AJ48" s="310"/>
      <c r="AK48" s="310"/>
      <c r="AL48" s="323"/>
      <c r="AM48" s="316"/>
      <c r="AN48" s="310"/>
      <c r="AO48" s="309"/>
      <c r="AP48" s="309"/>
      <c r="AQ48" s="309"/>
      <c r="AR48" s="309"/>
      <c r="AS48" s="309"/>
      <c r="AT48" s="310"/>
      <c r="AU48" s="310"/>
      <c r="AV48" s="317"/>
      <c r="AW48" s="315"/>
      <c r="AX48" s="324"/>
      <c r="AY48" s="309"/>
      <c r="AZ48" s="309"/>
      <c r="BA48" s="309"/>
      <c r="BB48" s="309"/>
      <c r="BC48" s="309"/>
      <c r="BD48" s="310"/>
      <c r="BE48" s="310"/>
      <c r="BF48" s="323"/>
      <c r="BG48" s="316"/>
      <c r="BH48" s="310"/>
      <c r="BI48" s="309"/>
      <c r="BJ48" s="309"/>
      <c r="BK48" s="309"/>
      <c r="BL48" s="309"/>
      <c r="BM48" s="309"/>
      <c r="BN48" s="310"/>
      <c r="BO48" s="310"/>
      <c r="BP48" s="317"/>
      <c r="BQ48" s="315"/>
      <c r="BR48" s="310"/>
      <c r="BS48" s="309"/>
      <c r="BT48" s="309"/>
      <c r="BU48" s="309"/>
      <c r="BV48" s="309"/>
      <c r="BW48" s="309"/>
      <c r="BX48" s="310"/>
      <c r="BY48" s="310"/>
      <c r="BZ48" s="323"/>
      <c r="CA48" s="316">
        <v>32</v>
      </c>
      <c r="CB48" s="310">
        <v>90</v>
      </c>
      <c r="CC48" s="309"/>
      <c r="CD48" s="309"/>
      <c r="CE48" s="309"/>
      <c r="CF48" s="309">
        <v>58</v>
      </c>
      <c r="CG48" s="309"/>
      <c r="CH48" s="310"/>
      <c r="CI48" s="310"/>
      <c r="CJ48" s="317"/>
      <c r="CK48" s="315"/>
      <c r="CL48" s="310"/>
      <c r="CM48" s="309"/>
      <c r="CN48" s="309"/>
      <c r="CO48" s="309"/>
      <c r="CP48" s="309"/>
      <c r="CQ48" s="309"/>
      <c r="CR48" s="310"/>
      <c r="CS48" s="310"/>
      <c r="CT48" s="323"/>
      <c r="CU48" s="316"/>
      <c r="CV48" s="310"/>
      <c r="CW48" s="309"/>
      <c r="CX48" s="309"/>
      <c r="CY48" s="309"/>
      <c r="CZ48" s="309"/>
      <c r="DA48" s="309"/>
      <c r="DB48" s="310"/>
      <c r="DC48" s="310"/>
      <c r="DD48" s="317"/>
      <c r="DE48" s="318"/>
      <c r="DF48" s="319"/>
      <c r="DG48" s="325">
        <v>10.67</v>
      </c>
      <c r="DH48" s="325"/>
      <c r="DI48" s="325"/>
      <c r="DJ48" s="325"/>
      <c r="DK48" s="325"/>
      <c r="DL48" s="325"/>
      <c r="DM48" s="325">
        <v>3</v>
      </c>
      <c r="DN48" s="325"/>
      <c r="DO48" s="325"/>
    </row>
    <row r="49" spans="1:119">
      <c r="A49" s="306"/>
      <c r="B49" s="320"/>
      <c r="C49" s="307" t="s">
        <v>162</v>
      </c>
      <c r="D49" s="321"/>
      <c r="E49" s="308"/>
      <c r="F49" s="310"/>
      <c r="G49" s="311"/>
      <c r="H49" s="309">
        <v>4</v>
      </c>
      <c r="I49" s="310">
        <v>4</v>
      </c>
      <c r="J49" s="311"/>
      <c r="K49" s="309"/>
      <c r="L49" s="310"/>
      <c r="M49" s="311"/>
      <c r="N49" s="309"/>
      <c r="O49" s="310"/>
      <c r="P49" s="311"/>
      <c r="Q49" s="312"/>
      <c r="R49" s="322"/>
      <c r="S49" s="313"/>
      <c r="T49" s="314">
        <v>12</v>
      </c>
      <c r="U49" s="314">
        <v>360</v>
      </c>
      <c r="V49" s="316">
        <v>128</v>
      </c>
      <c r="W49" s="309"/>
      <c r="X49" s="309"/>
      <c r="Y49" s="309"/>
      <c r="Z49" s="309">
        <v>232</v>
      </c>
      <c r="AA49" s="309"/>
      <c r="AB49" s="317"/>
      <c r="AC49" s="315"/>
      <c r="AD49" s="310"/>
      <c r="AE49" s="309"/>
      <c r="AF49" s="309"/>
      <c r="AG49" s="309"/>
      <c r="AH49" s="309"/>
      <c r="AI49" s="309"/>
      <c r="AJ49" s="310"/>
      <c r="AK49" s="310"/>
      <c r="AL49" s="323"/>
      <c r="AM49" s="316"/>
      <c r="AN49" s="310"/>
      <c r="AO49" s="309"/>
      <c r="AP49" s="309"/>
      <c r="AQ49" s="309"/>
      <c r="AR49" s="309"/>
      <c r="AS49" s="309"/>
      <c r="AT49" s="310"/>
      <c r="AU49" s="310"/>
      <c r="AV49" s="317"/>
      <c r="AW49" s="315">
        <v>32</v>
      </c>
      <c r="AX49" s="324">
        <v>90</v>
      </c>
      <c r="AY49" s="309"/>
      <c r="AZ49" s="309"/>
      <c r="BA49" s="309"/>
      <c r="BB49" s="309">
        <v>58</v>
      </c>
      <c r="BC49" s="309"/>
      <c r="BD49" s="310"/>
      <c r="BE49" s="310"/>
      <c r="BF49" s="323"/>
      <c r="BG49" s="316">
        <v>32</v>
      </c>
      <c r="BH49" s="310">
        <v>90</v>
      </c>
      <c r="BI49" s="309"/>
      <c r="BJ49" s="309"/>
      <c r="BK49" s="309"/>
      <c r="BL49" s="309">
        <v>58</v>
      </c>
      <c r="BM49" s="309"/>
      <c r="BN49" s="310"/>
      <c r="BO49" s="310"/>
      <c r="BP49" s="317"/>
      <c r="BQ49" s="315">
        <v>32</v>
      </c>
      <c r="BR49" s="310">
        <v>90</v>
      </c>
      <c r="BS49" s="309"/>
      <c r="BT49" s="309"/>
      <c r="BU49" s="309"/>
      <c r="BV49" s="309">
        <v>58</v>
      </c>
      <c r="BW49" s="309"/>
      <c r="BX49" s="310"/>
      <c r="BY49" s="310"/>
      <c r="BZ49" s="323"/>
      <c r="CA49" s="316">
        <v>32</v>
      </c>
      <c r="CB49" s="310">
        <v>90</v>
      </c>
      <c r="CC49" s="309"/>
      <c r="CD49" s="309"/>
      <c r="CE49" s="309"/>
      <c r="CF49" s="309">
        <v>58</v>
      </c>
      <c r="CG49" s="309"/>
      <c r="CH49" s="310"/>
      <c r="CI49" s="310"/>
      <c r="CJ49" s="317"/>
      <c r="CK49" s="315"/>
      <c r="CL49" s="310"/>
      <c r="CM49" s="309"/>
      <c r="CN49" s="309"/>
      <c r="CO49" s="309"/>
      <c r="CP49" s="309"/>
      <c r="CQ49" s="309"/>
      <c r="CR49" s="310"/>
      <c r="CS49" s="310"/>
      <c r="CT49" s="323"/>
      <c r="CU49" s="316"/>
      <c r="CV49" s="310"/>
      <c r="CW49" s="309"/>
      <c r="CX49" s="309"/>
      <c r="CY49" s="309"/>
      <c r="CZ49" s="309"/>
      <c r="DA49" s="309"/>
      <c r="DB49" s="310"/>
      <c r="DC49" s="310"/>
      <c r="DD49" s="317"/>
      <c r="DE49" s="318"/>
      <c r="DF49" s="319"/>
      <c r="DG49" s="325">
        <v>10.67</v>
      </c>
      <c r="DH49" s="325"/>
      <c r="DI49" s="325"/>
      <c r="DJ49" s="325">
        <v>3</v>
      </c>
      <c r="DK49" s="325">
        <v>3</v>
      </c>
      <c r="DL49" s="325">
        <v>3</v>
      </c>
      <c r="DM49" s="325">
        <v>3</v>
      </c>
      <c r="DN49" s="325"/>
      <c r="DO49" s="325"/>
    </row>
    <row r="50" spans="1:119" ht="13">
      <c r="A50" s="513" t="s">
        <v>219</v>
      </c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4"/>
      <c r="BG50" s="514"/>
      <c r="BH50" s="514"/>
      <c r="BI50" s="514"/>
      <c r="BJ50" s="514"/>
      <c r="BK50" s="514"/>
      <c r="BL50" s="514"/>
      <c r="BM50" s="514"/>
      <c r="BN50" s="514"/>
      <c r="BO50" s="514"/>
      <c r="BP50" s="514"/>
      <c r="BQ50" s="514"/>
      <c r="BR50" s="514"/>
      <c r="BS50" s="514"/>
      <c r="BT50" s="514"/>
      <c r="BU50" s="514"/>
      <c r="BV50" s="514"/>
      <c r="BW50" s="514"/>
      <c r="BX50" s="514"/>
      <c r="BY50" s="514"/>
      <c r="BZ50" s="514"/>
      <c r="CA50" s="514"/>
      <c r="CB50" s="514"/>
      <c r="CC50" s="514"/>
      <c r="CD50" s="514"/>
      <c r="CE50" s="514"/>
      <c r="CF50" s="514"/>
      <c r="CG50" s="514"/>
      <c r="CH50" s="514"/>
      <c r="CI50" s="514"/>
      <c r="CJ50" s="514"/>
      <c r="CK50" s="514"/>
      <c r="CL50" s="514"/>
      <c r="CM50" s="514"/>
      <c r="CN50" s="514"/>
      <c r="CO50" s="514"/>
      <c r="CP50" s="514"/>
      <c r="CQ50" s="514"/>
      <c r="CR50" s="514"/>
      <c r="CS50" s="514"/>
      <c r="CT50" s="514"/>
      <c r="CU50" s="514"/>
      <c r="CV50" s="514"/>
      <c r="CW50" s="514"/>
      <c r="CX50" s="514"/>
      <c r="CY50" s="514"/>
      <c r="CZ50" s="514"/>
      <c r="DA50" s="514"/>
      <c r="DB50" s="514"/>
      <c r="DC50" s="514"/>
      <c r="DD50" s="514"/>
      <c r="DE50" s="514"/>
      <c r="DF50" s="514"/>
      <c r="DG50" s="514"/>
      <c r="DH50" s="514"/>
      <c r="DI50" s="514"/>
      <c r="DJ50" s="514"/>
      <c r="DK50" s="514"/>
      <c r="DL50" s="514"/>
      <c r="DM50" s="514"/>
      <c r="DN50" s="514"/>
      <c r="DO50" s="514"/>
    </row>
    <row r="51" spans="1:119">
      <c r="A51" s="306">
        <v>28</v>
      </c>
      <c r="B51" s="320">
        <v>1</v>
      </c>
      <c r="C51" s="307" t="s">
        <v>220</v>
      </c>
      <c r="D51" s="321" t="s">
        <v>221</v>
      </c>
      <c r="E51" s="308"/>
      <c r="F51" s="310"/>
      <c r="G51" s="311"/>
      <c r="H51" s="309">
        <v>3</v>
      </c>
      <c r="I51" s="310">
        <v>1</v>
      </c>
      <c r="J51" s="311" t="s">
        <v>160</v>
      </c>
      <c r="K51" s="309"/>
      <c r="L51" s="310"/>
      <c r="M51" s="311"/>
      <c r="N51" s="309"/>
      <c r="O51" s="310"/>
      <c r="P51" s="311"/>
      <c r="Q51" s="312"/>
      <c r="R51" s="322"/>
      <c r="S51" s="313" t="s">
        <v>160</v>
      </c>
      <c r="T51" s="314">
        <v>3</v>
      </c>
      <c r="U51" s="314">
        <v>90</v>
      </c>
      <c r="V51" s="316">
        <v>32</v>
      </c>
      <c r="W51" s="309"/>
      <c r="X51" s="309"/>
      <c r="Y51" s="309"/>
      <c r="Z51" s="309">
        <v>58</v>
      </c>
      <c r="AA51" s="309"/>
      <c r="AB51" s="317"/>
      <c r="AC51" s="315"/>
      <c r="AD51" s="310"/>
      <c r="AE51" s="309"/>
      <c r="AF51" s="309"/>
      <c r="AG51" s="309"/>
      <c r="AH51" s="309"/>
      <c r="AI51" s="309"/>
      <c r="AJ51" s="310"/>
      <c r="AK51" s="310"/>
      <c r="AL51" s="323"/>
      <c r="AM51" s="316"/>
      <c r="AN51" s="310"/>
      <c r="AO51" s="309"/>
      <c r="AP51" s="309"/>
      <c r="AQ51" s="309"/>
      <c r="AR51" s="309"/>
      <c r="AS51" s="309"/>
      <c r="AT51" s="310"/>
      <c r="AU51" s="310"/>
      <c r="AV51" s="317"/>
      <c r="AW51" s="315">
        <v>32</v>
      </c>
      <c r="AX51" s="324">
        <v>90</v>
      </c>
      <c r="AY51" s="309"/>
      <c r="AZ51" s="309"/>
      <c r="BA51" s="309"/>
      <c r="BB51" s="309">
        <v>58</v>
      </c>
      <c r="BC51" s="309"/>
      <c r="BD51" s="310"/>
      <c r="BE51" s="310"/>
      <c r="BF51" s="323"/>
      <c r="BG51" s="316"/>
      <c r="BH51" s="310"/>
      <c r="BI51" s="309"/>
      <c r="BJ51" s="309"/>
      <c r="BK51" s="309"/>
      <c r="BL51" s="309"/>
      <c r="BM51" s="309"/>
      <c r="BN51" s="310"/>
      <c r="BO51" s="310"/>
      <c r="BP51" s="317"/>
      <c r="BQ51" s="315"/>
      <c r="BR51" s="310"/>
      <c r="BS51" s="309"/>
      <c r="BT51" s="309"/>
      <c r="BU51" s="309"/>
      <c r="BV51" s="309"/>
      <c r="BW51" s="309"/>
      <c r="BX51" s="310"/>
      <c r="BY51" s="310"/>
      <c r="BZ51" s="323"/>
      <c r="CA51" s="316"/>
      <c r="CB51" s="310"/>
      <c r="CC51" s="309"/>
      <c r="CD51" s="309"/>
      <c r="CE51" s="309"/>
      <c r="CF51" s="309"/>
      <c r="CG51" s="309"/>
      <c r="CH51" s="310"/>
      <c r="CI51" s="310"/>
      <c r="CJ51" s="317"/>
      <c r="CK51" s="315"/>
      <c r="CL51" s="310"/>
      <c r="CM51" s="309"/>
      <c r="CN51" s="309"/>
      <c r="CO51" s="309"/>
      <c r="CP51" s="309"/>
      <c r="CQ51" s="309"/>
      <c r="CR51" s="310"/>
      <c r="CS51" s="310"/>
      <c r="CT51" s="323"/>
      <c r="CU51" s="316"/>
      <c r="CV51" s="310"/>
      <c r="CW51" s="309"/>
      <c r="CX51" s="309"/>
      <c r="CY51" s="309"/>
      <c r="CZ51" s="309"/>
      <c r="DA51" s="309"/>
      <c r="DB51" s="310"/>
      <c r="DC51" s="310"/>
      <c r="DD51" s="317"/>
      <c r="DE51" s="318"/>
      <c r="DF51" s="319"/>
      <c r="DG51" s="325">
        <v>10.67</v>
      </c>
      <c r="DH51" s="325"/>
      <c r="DI51" s="325"/>
      <c r="DJ51" s="325">
        <v>3</v>
      </c>
      <c r="DK51" s="325"/>
      <c r="DL51" s="325"/>
      <c r="DM51" s="325"/>
      <c r="DN51" s="325"/>
      <c r="DO51" s="325"/>
    </row>
    <row r="52" spans="1:119">
      <c r="A52" s="306">
        <v>29</v>
      </c>
      <c r="B52" s="320">
        <v>2</v>
      </c>
      <c r="C52" s="307" t="s">
        <v>222</v>
      </c>
      <c r="D52" s="321" t="s">
        <v>223</v>
      </c>
      <c r="E52" s="308"/>
      <c r="F52" s="310"/>
      <c r="G52" s="311"/>
      <c r="H52" s="309">
        <v>3</v>
      </c>
      <c r="I52" s="310">
        <v>1</v>
      </c>
      <c r="J52" s="311" t="s">
        <v>160</v>
      </c>
      <c r="K52" s="309"/>
      <c r="L52" s="310"/>
      <c r="M52" s="311"/>
      <c r="N52" s="309"/>
      <c r="O52" s="310"/>
      <c r="P52" s="311"/>
      <c r="Q52" s="312"/>
      <c r="R52" s="322"/>
      <c r="S52" s="313" t="s">
        <v>160</v>
      </c>
      <c r="T52" s="314">
        <v>3</v>
      </c>
      <c r="U52" s="314">
        <v>90</v>
      </c>
      <c r="V52" s="316">
        <v>32</v>
      </c>
      <c r="W52" s="309"/>
      <c r="X52" s="309"/>
      <c r="Y52" s="309"/>
      <c r="Z52" s="309">
        <v>58</v>
      </c>
      <c r="AA52" s="309"/>
      <c r="AB52" s="317"/>
      <c r="AC52" s="315"/>
      <c r="AD52" s="310"/>
      <c r="AE52" s="309"/>
      <c r="AF52" s="309"/>
      <c r="AG52" s="309"/>
      <c r="AH52" s="309"/>
      <c r="AI52" s="309"/>
      <c r="AJ52" s="310"/>
      <c r="AK52" s="310"/>
      <c r="AL52" s="323"/>
      <c r="AM52" s="316"/>
      <c r="AN52" s="310"/>
      <c r="AO52" s="309"/>
      <c r="AP52" s="309"/>
      <c r="AQ52" s="309"/>
      <c r="AR52" s="309"/>
      <c r="AS52" s="309"/>
      <c r="AT52" s="310"/>
      <c r="AU52" s="310"/>
      <c r="AV52" s="317"/>
      <c r="AW52" s="315">
        <v>32</v>
      </c>
      <c r="AX52" s="324">
        <v>90</v>
      </c>
      <c r="AY52" s="309"/>
      <c r="AZ52" s="309"/>
      <c r="BA52" s="309"/>
      <c r="BB52" s="309">
        <v>58</v>
      </c>
      <c r="BC52" s="309"/>
      <c r="BD52" s="310"/>
      <c r="BE52" s="310"/>
      <c r="BF52" s="323"/>
      <c r="BG52" s="316"/>
      <c r="BH52" s="310"/>
      <c r="BI52" s="309"/>
      <c r="BJ52" s="309"/>
      <c r="BK52" s="309"/>
      <c r="BL52" s="309"/>
      <c r="BM52" s="309"/>
      <c r="BN52" s="310"/>
      <c r="BO52" s="310"/>
      <c r="BP52" s="317"/>
      <c r="BQ52" s="315"/>
      <c r="BR52" s="310"/>
      <c r="BS52" s="309"/>
      <c r="BT52" s="309"/>
      <c r="BU52" s="309"/>
      <c r="BV52" s="309"/>
      <c r="BW52" s="309"/>
      <c r="BX52" s="310"/>
      <c r="BY52" s="310"/>
      <c r="BZ52" s="323"/>
      <c r="CA52" s="316"/>
      <c r="CB52" s="310"/>
      <c r="CC52" s="309"/>
      <c r="CD52" s="309"/>
      <c r="CE52" s="309"/>
      <c r="CF52" s="309"/>
      <c r="CG52" s="309"/>
      <c r="CH52" s="310"/>
      <c r="CI52" s="310"/>
      <c r="CJ52" s="317"/>
      <c r="CK52" s="315"/>
      <c r="CL52" s="310"/>
      <c r="CM52" s="309"/>
      <c r="CN52" s="309"/>
      <c r="CO52" s="309"/>
      <c r="CP52" s="309"/>
      <c r="CQ52" s="309"/>
      <c r="CR52" s="310"/>
      <c r="CS52" s="310"/>
      <c r="CT52" s="323"/>
      <c r="CU52" s="316"/>
      <c r="CV52" s="310"/>
      <c r="CW52" s="309"/>
      <c r="CX52" s="309"/>
      <c r="CY52" s="309"/>
      <c r="CZ52" s="309"/>
      <c r="DA52" s="309"/>
      <c r="DB52" s="310"/>
      <c r="DC52" s="310"/>
      <c r="DD52" s="317"/>
      <c r="DE52" s="318"/>
      <c r="DF52" s="319"/>
      <c r="DG52" s="325">
        <v>10.67</v>
      </c>
      <c r="DH52" s="325"/>
      <c r="DI52" s="325"/>
      <c r="DJ52" s="325">
        <v>3</v>
      </c>
      <c r="DK52" s="325"/>
      <c r="DL52" s="325"/>
      <c r="DM52" s="325"/>
      <c r="DN52" s="325"/>
      <c r="DO52" s="325"/>
    </row>
    <row r="53" spans="1:119">
      <c r="A53" s="306">
        <v>30</v>
      </c>
      <c r="B53" s="320">
        <v>3</v>
      </c>
      <c r="C53" s="307" t="s">
        <v>224</v>
      </c>
      <c r="D53" s="321" t="s">
        <v>225</v>
      </c>
      <c r="E53" s="308"/>
      <c r="F53" s="310"/>
      <c r="G53" s="311"/>
      <c r="H53" s="309">
        <v>3</v>
      </c>
      <c r="I53" s="310">
        <v>1</v>
      </c>
      <c r="J53" s="311" t="s">
        <v>160</v>
      </c>
      <c r="K53" s="309"/>
      <c r="L53" s="310"/>
      <c r="M53" s="311"/>
      <c r="N53" s="309"/>
      <c r="O53" s="310"/>
      <c r="P53" s="311"/>
      <c r="Q53" s="312"/>
      <c r="R53" s="322"/>
      <c r="S53" s="313" t="s">
        <v>160</v>
      </c>
      <c r="T53" s="314">
        <v>3</v>
      </c>
      <c r="U53" s="314">
        <v>90</v>
      </c>
      <c r="V53" s="316">
        <v>32</v>
      </c>
      <c r="W53" s="309"/>
      <c r="X53" s="309"/>
      <c r="Y53" s="309"/>
      <c r="Z53" s="309">
        <v>58</v>
      </c>
      <c r="AA53" s="309"/>
      <c r="AB53" s="317"/>
      <c r="AC53" s="315"/>
      <c r="AD53" s="310"/>
      <c r="AE53" s="309"/>
      <c r="AF53" s="309"/>
      <c r="AG53" s="309"/>
      <c r="AH53" s="309"/>
      <c r="AI53" s="309"/>
      <c r="AJ53" s="310"/>
      <c r="AK53" s="310"/>
      <c r="AL53" s="323"/>
      <c r="AM53" s="316"/>
      <c r="AN53" s="310"/>
      <c r="AO53" s="309"/>
      <c r="AP53" s="309"/>
      <c r="AQ53" s="309"/>
      <c r="AR53" s="309"/>
      <c r="AS53" s="309"/>
      <c r="AT53" s="310"/>
      <c r="AU53" s="310"/>
      <c r="AV53" s="317"/>
      <c r="AW53" s="315">
        <v>32</v>
      </c>
      <c r="AX53" s="324">
        <v>90</v>
      </c>
      <c r="AY53" s="309"/>
      <c r="AZ53" s="309"/>
      <c r="BA53" s="309"/>
      <c r="BB53" s="309">
        <v>58</v>
      </c>
      <c r="BC53" s="309"/>
      <c r="BD53" s="310"/>
      <c r="BE53" s="310"/>
      <c r="BF53" s="323"/>
      <c r="BG53" s="316"/>
      <c r="BH53" s="310"/>
      <c r="BI53" s="309"/>
      <c r="BJ53" s="309"/>
      <c r="BK53" s="309"/>
      <c r="BL53" s="309"/>
      <c r="BM53" s="309"/>
      <c r="BN53" s="310"/>
      <c r="BO53" s="310"/>
      <c r="BP53" s="317"/>
      <c r="BQ53" s="315"/>
      <c r="BR53" s="310"/>
      <c r="BS53" s="309"/>
      <c r="BT53" s="309"/>
      <c r="BU53" s="309"/>
      <c r="BV53" s="309"/>
      <c r="BW53" s="309"/>
      <c r="BX53" s="310"/>
      <c r="BY53" s="310"/>
      <c r="BZ53" s="323"/>
      <c r="CA53" s="316"/>
      <c r="CB53" s="310"/>
      <c r="CC53" s="309"/>
      <c r="CD53" s="309"/>
      <c r="CE53" s="309"/>
      <c r="CF53" s="309"/>
      <c r="CG53" s="309"/>
      <c r="CH53" s="310"/>
      <c r="CI53" s="310"/>
      <c r="CJ53" s="317"/>
      <c r="CK53" s="315"/>
      <c r="CL53" s="310"/>
      <c r="CM53" s="309"/>
      <c r="CN53" s="309"/>
      <c r="CO53" s="309"/>
      <c r="CP53" s="309"/>
      <c r="CQ53" s="309"/>
      <c r="CR53" s="310"/>
      <c r="CS53" s="310"/>
      <c r="CT53" s="323"/>
      <c r="CU53" s="316"/>
      <c r="CV53" s="310"/>
      <c r="CW53" s="309"/>
      <c r="CX53" s="309"/>
      <c r="CY53" s="309"/>
      <c r="CZ53" s="309"/>
      <c r="DA53" s="309"/>
      <c r="DB53" s="310"/>
      <c r="DC53" s="310"/>
      <c r="DD53" s="317"/>
      <c r="DE53" s="318"/>
      <c r="DF53" s="319"/>
      <c r="DG53" s="325">
        <v>10.67</v>
      </c>
      <c r="DH53" s="325"/>
      <c r="DI53" s="325"/>
      <c r="DJ53" s="325">
        <v>3</v>
      </c>
      <c r="DK53" s="325"/>
      <c r="DL53" s="325"/>
      <c r="DM53" s="325"/>
      <c r="DN53" s="325"/>
      <c r="DO53" s="325"/>
    </row>
    <row r="54" spans="1:119">
      <c r="A54" s="306">
        <v>31</v>
      </c>
      <c r="B54" s="320">
        <v>4</v>
      </c>
      <c r="C54" s="307" t="s">
        <v>226</v>
      </c>
      <c r="D54" s="321" t="s">
        <v>227</v>
      </c>
      <c r="E54" s="308"/>
      <c r="F54" s="310"/>
      <c r="G54" s="311"/>
      <c r="H54" s="309">
        <v>4</v>
      </c>
      <c r="I54" s="310">
        <v>1</v>
      </c>
      <c r="J54" s="311" t="s">
        <v>172</v>
      </c>
      <c r="K54" s="309"/>
      <c r="L54" s="310"/>
      <c r="M54" s="311"/>
      <c r="N54" s="309"/>
      <c r="O54" s="310"/>
      <c r="P54" s="311"/>
      <c r="Q54" s="312"/>
      <c r="R54" s="322"/>
      <c r="S54" s="313" t="s">
        <v>172</v>
      </c>
      <c r="T54" s="314">
        <v>3</v>
      </c>
      <c r="U54" s="314">
        <v>90</v>
      </c>
      <c r="V54" s="316">
        <v>32</v>
      </c>
      <c r="W54" s="309"/>
      <c r="X54" s="309"/>
      <c r="Y54" s="309"/>
      <c r="Z54" s="309">
        <v>58</v>
      </c>
      <c r="AA54" s="309"/>
      <c r="AB54" s="317"/>
      <c r="AC54" s="315"/>
      <c r="AD54" s="310"/>
      <c r="AE54" s="309"/>
      <c r="AF54" s="309"/>
      <c r="AG54" s="309"/>
      <c r="AH54" s="309"/>
      <c r="AI54" s="309"/>
      <c r="AJ54" s="310"/>
      <c r="AK54" s="310"/>
      <c r="AL54" s="323"/>
      <c r="AM54" s="316"/>
      <c r="AN54" s="310"/>
      <c r="AO54" s="309"/>
      <c r="AP54" s="309"/>
      <c r="AQ54" s="309"/>
      <c r="AR54" s="309"/>
      <c r="AS54" s="309"/>
      <c r="AT54" s="310"/>
      <c r="AU54" s="310"/>
      <c r="AV54" s="317"/>
      <c r="AW54" s="315"/>
      <c r="AX54" s="324"/>
      <c r="AY54" s="309"/>
      <c r="AZ54" s="309"/>
      <c r="BA54" s="309"/>
      <c r="BB54" s="309"/>
      <c r="BC54" s="309"/>
      <c r="BD54" s="310"/>
      <c r="BE54" s="310"/>
      <c r="BF54" s="323"/>
      <c r="BG54" s="316">
        <v>32</v>
      </c>
      <c r="BH54" s="310">
        <v>90</v>
      </c>
      <c r="BI54" s="309"/>
      <c r="BJ54" s="309"/>
      <c r="BK54" s="309"/>
      <c r="BL54" s="309">
        <v>58</v>
      </c>
      <c r="BM54" s="309"/>
      <c r="BN54" s="310"/>
      <c r="BO54" s="310"/>
      <c r="BP54" s="317"/>
      <c r="BQ54" s="315"/>
      <c r="BR54" s="310"/>
      <c r="BS54" s="309"/>
      <c r="BT54" s="309"/>
      <c r="BU54" s="309"/>
      <c r="BV54" s="309"/>
      <c r="BW54" s="309"/>
      <c r="BX54" s="310"/>
      <c r="BY54" s="310"/>
      <c r="BZ54" s="323"/>
      <c r="CA54" s="316"/>
      <c r="CB54" s="310"/>
      <c r="CC54" s="309"/>
      <c r="CD54" s="309"/>
      <c r="CE54" s="309"/>
      <c r="CF54" s="309"/>
      <c r="CG54" s="309"/>
      <c r="CH54" s="310"/>
      <c r="CI54" s="310"/>
      <c r="CJ54" s="317"/>
      <c r="CK54" s="315"/>
      <c r="CL54" s="310"/>
      <c r="CM54" s="309"/>
      <c r="CN54" s="309"/>
      <c r="CO54" s="309"/>
      <c r="CP54" s="309"/>
      <c r="CQ54" s="309"/>
      <c r="CR54" s="310"/>
      <c r="CS54" s="310"/>
      <c r="CT54" s="323"/>
      <c r="CU54" s="316"/>
      <c r="CV54" s="310"/>
      <c r="CW54" s="309"/>
      <c r="CX54" s="309"/>
      <c r="CY54" s="309"/>
      <c r="CZ54" s="309"/>
      <c r="DA54" s="309"/>
      <c r="DB54" s="310"/>
      <c r="DC54" s="310"/>
      <c r="DD54" s="317"/>
      <c r="DE54" s="318"/>
      <c r="DF54" s="319"/>
      <c r="DG54" s="325">
        <v>10.67</v>
      </c>
      <c r="DH54" s="325"/>
      <c r="DI54" s="325"/>
      <c r="DJ54" s="325"/>
      <c r="DK54" s="325">
        <v>3</v>
      </c>
      <c r="DL54" s="325"/>
      <c r="DM54" s="325"/>
      <c r="DN54" s="325"/>
      <c r="DO54" s="325"/>
    </row>
    <row r="55" spans="1:119">
      <c r="A55" s="306"/>
      <c r="B55" s="320"/>
      <c r="C55" s="307" t="s">
        <v>162</v>
      </c>
      <c r="D55" s="321"/>
      <c r="E55" s="308"/>
      <c r="F55" s="310"/>
      <c r="G55" s="311"/>
      <c r="H55" s="309">
        <v>4</v>
      </c>
      <c r="I55" s="310">
        <v>4</v>
      </c>
      <c r="J55" s="311"/>
      <c r="K55" s="309"/>
      <c r="L55" s="310"/>
      <c r="M55" s="311"/>
      <c r="N55" s="309"/>
      <c r="O55" s="310"/>
      <c r="P55" s="311"/>
      <c r="Q55" s="312"/>
      <c r="R55" s="322"/>
      <c r="S55" s="313"/>
      <c r="T55" s="314">
        <v>12</v>
      </c>
      <c r="U55" s="314">
        <v>360</v>
      </c>
      <c r="V55" s="316">
        <v>128</v>
      </c>
      <c r="W55" s="309"/>
      <c r="X55" s="309"/>
      <c r="Y55" s="309"/>
      <c r="Z55" s="309">
        <v>232</v>
      </c>
      <c r="AA55" s="309"/>
      <c r="AB55" s="317"/>
      <c r="AC55" s="315"/>
      <c r="AD55" s="310"/>
      <c r="AE55" s="309"/>
      <c r="AF55" s="309"/>
      <c r="AG55" s="309"/>
      <c r="AH55" s="309"/>
      <c r="AI55" s="309"/>
      <c r="AJ55" s="310"/>
      <c r="AK55" s="310"/>
      <c r="AL55" s="323"/>
      <c r="AM55" s="316"/>
      <c r="AN55" s="310"/>
      <c r="AO55" s="309"/>
      <c r="AP55" s="309"/>
      <c r="AQ55" s="309"/>
      <c r="AR55" s="309"/>
      <c r="AS55" s="309"/>
      <c r="AT55" s="310"/>
      <c r="AU55" s="310"/>
      <c r="AV55" s="317"/>
      <c r="AW55" s="315">
        <v>96</v>
      </c>
      <c r="AX55" s="324">
        <v>270</v>
      </c>
      <c r="AY55" s="309"/>
      <c r="AZ55" s="309"/>
      <c r="BA55" s="309"/>
      <c r="BB55" s="309">
        <v>174</v>
      </c>
      <c r="BC55" s="309"/>
      <c r="BD55" s="310"/>
      <c r="BE55" s="310"/>
      <c r="BF55" s="323"/>
      <c r="BG55" s="316">
        <v>32</v>
      </c>
      <c r="BH55" s="310">
        <v>90</v>
      </c>
      <c r="BI55" s="309"/>
      <c r="BJ55" s="309"/>
      <c r="BK55" s="309"/>
      <c r="BL55" s="309">
        <v>58</v>
      </c>
      <c r="BM55" s="309"/>
      <c r="BN55" s="310"/>
      <c r="BO55" s="310"/>
      <c r="BP55" s="317"/>
      <c r="BQ55" s="315"/>
      <c r="BR55" s="310"/>
      <c r="BS55" s="309"/>
      <c r="BT55" s="309"/>
      <c r="BU55" s="309"/>
      <c r="BV55" s="309"/>
      <c r="BW55" s="309"/>
      <c r="BX55" s="310"/>
      <c r="BY55" s="310"/>
      <c r="BZ55" s="323"/>
      <c r="CA55" s="316"/>
      <c r="CB55" s="310"/>
      <c r="CC55" s="309"/>
      <c r="CD55" s="309"/>
      <c r="CE55" s="309"/>
      <c r="CF55" s="309"/>
      <c r="CG55" s="309"/>
      <c r="CH55" s="310"/>
      <c r="CI55" s="310"/>
      <c r="CJ55" s="317"/>
      <c r="CK55" s="315"/>
      <c r="CL55" s="310"/>
      <c r="CM55" s="309"/>
      <c r="CN55" s="309"/>
      <c r="CO55" s="309"/>
      <c r="CP55" s="309"/>
      <c r="CQ55" s="309"/>
      <c r="CR55" s="310"/>
      <c r="CS55" s="310"/>
      <c r="CT55" s="323"/>
      <c r="CU55" s="316"/>
      <c r="CV55" s="310"/>
      <c r="CW55" s="309"/>
      <c r="CX55" s="309"/>
      <c r="CY55" s="309"/>
      <c r="CZ55" s="309"/>
      <c r="DA55" s="309"/>
      <c r="DB55" s="310"/>
      <c r="DC55" s="310"/>
      <c r="DD55" s="317"/>
      <c r="DE55" s="318"/>
      <c r="DF55" s="319"/>
      <c r="DG55" s="325">
        <v>10.67</v>
      </c>
      <c r="DH55" s="325"/>
      <c r="DI55" s="325"/>
      <c r="DJ55" s="325">
        <v>9</v>
      </c>
      <c r="DK55" s="325">
        <v>3</v>
      </c>
      <c r="DL55" s="325"/>
      <c r="DM55" s="325"/>
      <c r="DN55" s="325"/>
      <c r="DO55" s="325"/>
    </row>
    <row r="56" spans="1:119">
      <c r="A56" s="306"/>
      <c r="B56" s="320"/>
      <c r="C56" s="307" t="s">
        <v>162</v>
      </c>
      <c r="D56" s="321"/>
      <c r="E56" s="308"/>
      <c r="F56" s="310"/>
      <c r="G56" s="311"/>
      <c r="H56" s="309">
        <v>8</v>
      </c>
      <c r="I56" s="310">
        <v>8</v>
      </c>
      <c r="J56" s="311"/>
      <c r="K56" s="309"/>
      <c r="L56" s="310"/>
      <c r="M56" s="311"/>
      <c r="N56" s="309"/>
      <c r="O56" s="310"/>
      <c r="P56" s="311"/>
      <c r="Q56" s="312"/>
      <c r="R56" s="322"/>
      <c r="S56" s="313"/>
      <c r="T56" s="314">
        <v>24</v>
      </c>
      <c r="U56" s="314">
        <v>720</v>
      </c>
      <c r="V56" s="316">
        <v>256</v>
      </c>
      <c r="W56" s="309"/>
      <c r="X56" s="309"/>
      <c r="Y56" s="309"/>
      <c r="Z56" s="309">
        <v>464</v>
      </c>
      <c r="AA56" s="309"/>
      <c r="AB56" s="317"/>
      <c r="AC56" s="315"/>
      <c r="AD56" s="310"/>
      <c r="AE56" s="309"/>
      <c r="AF56" s="309"/>
      <c r="AG56" s="309"/>
      <c r="AH56" s="309"/>
      <c r="AI56" s="309"/>
      <c r="AJ56" s="310"/>
      <c r="AK56" s="310"/>
      <c r="AL56" s="323"/>
      <c r="AM56" s="316"/>
      <c r="AN56" s="310"/>
      <c r="AO56" s="309"/>
      <c r="AP56" s="309"/>
      <c r="AQ56" s="309"/>
      <c r="AR56" s="309"/>
      <c r="AS56" s="309"/>
      <c r="AT56" s="310"/>
      <c r="AU56" s="310"/>
      <c r="AV56" s="317"/>
      <c r="AW56" s="315">
        <v>128</v>
      </c>
      <c r="AX56" s="324">
        <v>360</v>
      </c>
      <c r="AY56" s="309"/>
      <c r="AZ56" s="309"/>
      <c r="BA56" s="309"/>
      <c r="BB56" s="309">
        <v>232</v>
      </c>
      <c r="BC56" s="309"/>
      <c r="BD56" s="310"/>
      <c r="BE56" s="310"/>
      <c r="BF56" s="323"/>
      <c r="BG56" s="316">
        <v>64</v>
      </c>
      <c r="BH56" s="310">
        <v>180</v>
      </c>
      <c r="BI56" s="309"/>
      <c r="BJ56" s="309"/>
      <c r="BK56" s="309"/>
      <c r="BL56" s="309">
        <v>116</v>
      </c>
      <c r="BM56" s="309"/>
      <c r="BN56" s="310"/>
      <c r="BO56" s="310"/>
      <c r="BP56" s="317"/>
      <c r="BQ56" s="315">
        <v>32</v>
      </c>
      <c r="BR56" s="310">
        <v>90</v>
      </c>
      <c r="BS56" s="309"/>
      <c r="BT56" s="309"/>
      <c r="BU56" s="309"/>
      <c r="BV56" s="309">
        <v>58</v>
      </c>
      <c r="BW56" s="309"/>
      <c r="BX56" s="310"/>
      <c r="BY56" s="310"/>
      <c r="BZ56" s="323"/>
      <c r="CA56" s="316">
        <v>32</v>
      </c>
      <c r="CB56" s="310">
        <v>90</v>
      </c>
      <c r="CC56" s="309"/>
      <c r="CD56" s="309"/>
      <c r="CE56" s="309"/>
      <c r="CF56" s="309">
        <v>58</v>
      </c>
      <c r="CG56" s="309"/>
      <c r="CH56" s="310"/>
      <c r="CI56" s="310"/>
      <c r="CJ56" s="317"/>
      <c r="CK56" s="315"/>
      <c r="CL56" s="310"/>
      <c r="CM56" s="309"/>
      <c r="CN56" s="309"/>
      <c r="CO56" s="309"/>
      <c r="CP56" s="309"/>
      <c r="CQ56" s="309"/>
      <c r="CR56" s="310"/>
      <c r="CS56" s="310"/>
      <c r="CT56" s="323"/>
      <c r="CU56" s="316"/>
      <c r="CV56" s="310"/>
      <c r="CW56" s="309"/>
      <c r="CX56" s="309"/>
      <c r="CY56" s="309"/>
      <c r="CZ56" s="309"/>
      <c r="DA56" s="309"/>
      <c r="DB56" s="310"/>
      <c r="DC56" s="310"/>
      <c r="DD56" s="317"/>
      <c r="DE56" s="318"/>
      <c r="DF56" s="319"/>
      <c r="DG56" s="325">
        <v>10.67</v>
      </c>
      <c r="DH56" s="325"/>
      <c r="DI56" s="325"/>
      <c r="DJ56" s="325">
        <v>12</v>
      </c>
      <c r="DK56" s="325">
        <v>6</v>
      </c>
      <c r="DL56" s="325">
        <v>3</v>
      </c>
      <c r="DM56" s="325">
        <v>3</v>
      </c>
      <c r="DN56" s="325"/>
      <c r="DO56" s="325"/>
    </row>
    <row r="57" spans="1:119" ht="13">
      <c r="A57" s="513" t="s">
        <v>228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4"/>
      <c r="AL57" s="514"/>
      <c r="AM57" s="514"/>
      <c r="AN57" s="514"/>
      <c r="AO57" s="514"/>
      <c r="AP57" s="514"/>
      <c r="AQ57" s="514"/>
      <c r="AR57" s="514"/>
      <c r="AS57" s="514"/>
      <c r="AT57" s="514"/>
      <c r="AU57" s="514"/>
      <c r="AV57" s="514"/>
      <c r="AW57" s="514"/>
      <c r="AX57" s="514"/>
      <c r="AY57" s="514"/>
      <c r="AZ57" s="514"/>
      <c r="BA57" s="514"/>
      <c r="BB57" s="514"/>
      <c r="BC57" s="514"/>
      <c r="BD57" s="514"/>
      <c r="BE57" s="514"/>
      <c r="BF57" s="514"/>
      <c r="BG57" s="514"/>
      <c r="BH57" s="514"/>
      <c r="BI57" s="514"/>
      <c r="BJ57" s="514"/>
      <c r="BK57" s="514"/>
      <c r="BL57" s="514"/>
      <c r="BM57" s="514"/>
      <c r="BN57" s="514"/>
      <c r="BO57" s="514"/>
      <c r="BP57" s="514"/>
      <c r="BQ57" s="514"/>
      <c r="BR57" s="514"/>
      <c r="BS57" s="514"/>
      <c r="BT57" s="514"/>
      <c r="BU57" s="514"/>
      <c r="BV57" s="514"/>
      <c r="BW57" s="514"/>
      <c r="BX57" s="514"/>
      <c r="BY57" s="514"/>
      <c r="BZ57" s="514"/>
      <c r="CA57" s="514"/>
      <c r="CB57" s="514"/>
      <c r="CC57" s="514"/>
      <c r="CD57" s="514"/>
      <c r="CE57" s="514"/>
      <c r="CF57" s="514"/>
      <c r="CG57" s="514"/>
      <c r="CH57" s="514"/>
      <c r="CI57" s="514"/>
      <c r="CJ57" s="514"/>
      <c r="CK57" s="514"/>
      <c r="CL57" s="514"/>
      <c r="CM57" s="514"/>
      <c r="CN57" s="514"/>
      <c r="CO57" s="514"/>
      <c r="CP57" s="514"/>
      <c r="CQ57" s="514"/>
      <c r="CR57" s="514"/>
      <c r="CS57" s="514"/>
      <c r="CT57" s="514"/>
      <c r="CU57" s="514"/>
      <c r="CV57" s="514"/>
      <c r="CW57" s="514"/>
      <c r="CX57" s="514"/>
      <c r="CY57" s="514"/>
      <c r="CZ57" s="514"/>
      <c r="DA57" s="514"/>
      <c r="DB57" s="514"/>
      <c r="DC57" s="514"/>
      <c r="DD57" s="514"/>
      <c r="DE57" s="514"/>
      <c r="DF57" s="514"/>
      <c r="DG57" s="514"/>
      <c r="DH57" s="514"/>
      <c r="DI57" s="514"/>
      <c r="DJ57" s="514"/>
      <c r="DK57" s="514"/>
      <c r="DL57" s="514"/>
      <c r="DM57" s="514"/>
      <c r="DN57" s="514"/>
      <c r="DO57" s="514"/>
    </row>
    <row r="58" spans="1:119">
      <c r="A58" s="306">
        <v>32</v>
      </c>
      <c r="B58" s="320">
        <v>1</v>
      </c>
      <c r="C58" s="307" t="s">
        <v>229</v>
      </c>
      <c r="D58" s="321" t="s">
        <v>230</v>
      </c>
      <c r="E58" s="308"/>
      <c r="F58" s="310"/>
      <c r="G58" s="311"/>
      <c r="H58" s="309">
        <v>5</v>
      </c>
      <c r="I58" s="310">
        <v>1</v>
      </c>
      <c r="J58" s="311" t="s">
        <v>175</v>
      </c>
      <c r="K58" s="309"/>
      <c r="L58" s="310"/>
      <c r="M58" s="311"/>
      <c r="N58" s="309"/>
      <c r="O58" s="310"/>
      <c r="P58" s="311"/>
      <c r="Q58" s="312"/>
      <c r="R58" s="322"/>
      <c r="S58" s="313" t="s">
        <v>175</v>
      </c>
      <c r="T58" s="314">
        <v>4</v>
      </c>
      <c r="U58" s="314">
        <v>120</v>
      </c>
      <c r="V58" s="316">
        <v>40</v>
      </c>
      <c r="W58" s="309"/>
      <c r="X58" s="309"/>
      <c r="Y58" s="309"/>
      <c r="Z58" s="309">
        <v>80</v>
      </c>
      <c r="AA58" s="309"/>
      <c r="AB58" s="317"/>
      <c r="AC58" s="315"/>
      <c r="AD58" s="310"/>
      <c r="AE58" s="309"/>
      <c r="AF58" s="309"/>
      <c r="AG58" s="309"/>
      <c r="AH58" s="309"/>
      <c r="AI58" s="309"/>
      <c r="AJ58" s="310"/>
      <c r="AK58" s="310"/>
      <c r="AL58" s="323"/>
      <c r="AM58" s="316"/>
      <c r="AN58" s="310"/>
      <c r="AO58" s="309"/>
      <c r="AP58" s="309"/>
      <c r="AQ58" s="309"/>
      <c r="AR58" s="309"/>
      <c r="AS58" s="309"/>
      <c r="AT58" s="310"/>
      <c r="AU58" s="310"/>
      <c r="AV58" s="317"/>
      <c r="AW58" s="315"/>
      <c r="AX58" s="324"/>
      <c r="AY58" s="309"/>
      <c r="AZ58" s="309"/>
      <c r="BA58" s="309"/>
      <c r="BB58" s="309"/>
      <c r="BC58" s="309"/>
      <c r="BD58" s="310"/>
      <c r="BE58" s="310"/>
      <c r="BF58" s="323"/>
      <c r="BG58" s="316"/>
      <c r="BH58" s="310"/>
      <c r="BI58" s="309"/>
      <c r="BJ58" s="309"/>
      <c r="BK58" s="309"/>
      <c r="BL58" s="309"/>
      <c r="BM58" s="309"/>
      <c r="BN58" s="310"/>
      <c r="BO58" s="310"/>
      <c r="BP58" s="317"/>
      <c r="BQ58" s="315">
        <v>40</v>
      </c>
      <c r="BR58" s="310">
        <v>120</v>
      </c>
      <c r="BS58" s="309"/>
      <c r="BT58" s="309"/>
      <c r="BU58" s="309"/>
      <c r="BV58" s="309">
        <v>80</v>
      </c>
      <c r="BW58" s="309"/>
      <c r="BX58" s="310"/>
      <c r="BY58" s="310"/>
      <c r="BZ58" s="323"/>
      <c r="CA58" s="316"/>
      <c r="CB58" s="310"/>
      <c r="CC58" s="309"/>
      <c r="CD58" s="309"/>
      <c r="CE58" s="309"/>
      <c r="CF58" s="309"/>
      <c r="CG58" s="309"/>
      <c r="CH58" s="310"/>
      <c r="CI58" s="310"/>
      <c r="CJ58" s="317"/>
      <c r="CK58" s="315"/>
      <c r="CL58" s="310"/>
      <c r="CM58" s="309"/>
      <c r="CN58" s="309"/>
      <c r="CO58" s="309"/>
      <c r="CP58" s="309"/>
      <c r="CQ58" s="309"/>
      <c r="CR58" s="310"/>
      <c r="CS58" s="310"/>
      <c r="CT58" s="323"/>
      <c r="CU58" s="316"/>
      <c r="CV58" s="310"/>
      <c r="CW58" s="309"/>
      <c r="CX58" s="309"/>
      <c r="CY58" s="309"/>
      <c r="CZ58" s="309"/>
      <c r="DA58" s="309"/>
      <c r="DB58" s="310"/>
      <c r="DC58" s="310"/>
      <c r="DD58" s="317"/>
      <c r="DE58" s="318"/>
      <c r="DF58" s="319"/>
      <c r="DG58" s="325">
        <v>10</v>
      </c>
      <c r="DH58" s="325"/>
      <c r="DI58" s="325"/>
      <c r="DJ58" s="325"/>
      <c r="DK58" s="325"/>
      <c r="DL58" s="325">
        <v>4</v>
      </c>
      <c r="DM58" s="325"/>
      <c r="DN58" s="325"/>
      <c r="DO58" s="325"/>
    </row>
    <row r="59" spans="1:119">
      <c r="A59" s="306">
        <v>33</v>
      </c>
      <c r="B59" s="320">
        <v>2</v>
      </c>
      <c r="C59" s="307" t="s">
        <v>231</v>
      </c>
      <c r="D59" s="321" t="s">
        <v>232</v>
      </c>
      <c r="E59" s="308"/>
      <c r="F59" s="310"/>
      <c r="G59" s="311"/>
      <c r="H59" s="309">
        <v>5</v>
      </c>
      <c r="I59" s="310">
        <v>1</v>
      </c>
      <c r="J59" s="311" t="s">
        <v>175</v>
      </c>
      <c r="K59" s="309"/>
      <c r="L59" s="310"/>
      <c r="M59" s="311"/>
      <c r="N59" s="309"/>
      <c r="O59" s="310"/>
      <c r="P59" s="311"/>
      <c r="Q59" s="312"/>
      <c r="R59" s="322"/>
      <c r="S59" s="313" t="s">
        <v>175</v>
      </c>
      <c r="T59" s="314">
        <v>4</v>
      </c>
      <c r="U59" s="314">
        <v>120</v>
      </c>
      <c r="V59" s="316">
        <v>40</v>
      </c>
      <c r="W59" s="309"/>
      <c r="X59" s="309"/>
      <c r="Y59" s="309"/>
      <c r="Z59" s="309">
        <v>80</v>
      </c>
      <c r="AA59" s="309"/>
      <c r="AB59" s="317"/>
      <c r="AC59" s="315"/>
      <c r="AD59" s="310"/>
      <c r="AE59" s="309"/>
      <c r="AF59" s="309"/>
      <c r="AG59" s="309"/>
      <c r="AH59" s="309"/>
      <c r="AI59" s="309"/>
      <c r="AJ59" s="310"/>
      <c r="AK59" s="310"/>
      <c r="AL59" s="323"/>
      <c r="AM59" s="316"/>
      <c r="AN59" s="310"/>
      <c r="AO59" s="309"/>
      <c r="AP59" s="309"/>
      <c r="AQ59" s="309"/>
      <c r="AR59" s="309"/>
      <c r="AS59" s="309"/>
      <c r="AT59" s="310"/>
      <c r="AU59" s="310"/>
      <c r="AV59" s="317"/>
      <c r="AW59" s="315"/>
      <c r="AX59" s="324"/>
      <c r="AY59" s="309"/>
      <c r="AZ59" s="309"/>
      <c r="BA59" s="309"/>
      <c r="BB59" s="309"/>
      <c r="BC59" s="309"/>
      <c r="BD59" s="310"/>
      <c r="BE59" s="310"/>
      <c r="BF59" s="323"/>
      <c r="BG59" s="316"/>
      <c r="BH59" s="310"/>
      <c r="BI59" s="309"/>
      <c r="BJ59" s="309"/>
      <c r="BK59" s="309"/>
      <c r="BL59" s="309"/>
      <c r="BM59" s="309"/>
      <c r="BN59" s="310"/>
      <c r="BO59" s="310"/>
      <c r="BP59" s="317"/>
      <c r="BQ59" s="315">
        <v>40</v>
      </c>
      <c r="BR59" s="310">
        <v>120</v>
      </c>
      <c r="BS59" s="309"/>
      <c r="BT59" s="309"/>
      <c r="BU59" s="309"/>
      <c r="BV59" s="309">
        <v>80</v>
      </c>
      <c r="BW59" s="309"/>
      <c r="BX59" s="310"/>
      <c r="BY59" s="310"/>
      <c r="BZ59" s="323"/>
      <c r="CA59" s="316"/>
      <c r="CB59" s="310"/>
      <c r="CC59" s="309"/>
      <c r="CD59" s="309"/>
      <c r="CE59" s="309"/>
      <c r="CF59" s="309"/>
      <c r="CG59" s="309"/>
      <c r="CH59" s="310"/>
      <c r="CI59" s="310"/>
      <c r="CJ59" s="317"/>
      <c r="CK59" s="315"/>
      <c r="CL59" s="310"/>
      <c r="CM59" s="309"/>
      <c r="CN59" s="309"/>
      <c r="CO59" s="309"/>
      <c r="CP59" s="309"/>
      <c r="CQ59" s="309"/>
      <c r="CR59" s="310"/>
      <c r="CS59" s="310"/>
      <c r="CT59" s="323"/>
      <c r="CU59" s="316"/>
      <c r="CV59" s="310"/>
      <c r="CW59" s="309"/>
      <c r="CX59" s="309"/>
      <c r="CY59" s="309"/>
      <c r="CZ59" s="309"/>
      <c r="DA59" s="309"/>
      <c r="DB59" s="310"/>
      <c r="DC59" s="310"/>
      <c r="DD59" s="317"/>
      <c r="DE59" s="318"/>
      <c r="DF59" s="319"/>
      <c r="DG59" s="325">
        <v>10</v>
      </c>
      <c r="DH59" s="325"/>
      <c r="DI59" s="325"/>
      <c r="DJ59" s="325"/>
      <c r="DK59" s="325"/>
      <c r="DL59" s="325">
        <v>4</v>
      </c>
      <c r="DM59" s="325"/>
      <c r="DN59" s="325"/>
      <c r="DO59" s="325"/>
    </row>
    <row r="60" spans="1:119">
      <c r="A60" s="306">
        <v>34</v>
      </c>
      <c r="B60" s="320">
        <v>3</v>
      </c>
      <c r="C60" s="307" t="s">
        <v>233</v>
      </c>
      <c r="D60" s="321" t="s">
        <v>234</v>
      </c>
      <c r="E60" s="308"/>
      <c r="F60" s="310"/>
      <c r="G60" s="311"/>
      <c r="H60" s="309">
        <v>6</v>
      </c>
      <c r="I60" s="310">
        <v>1</v>
      </c>
      <c r="J60" s="311" t="s">
        <v>198</v>
      </c>
      <c r="K60" s="309"/>
      <c r="L60" s="310"/>
      <c r="M60" s="311"/>
      <c r="N60" s="309"/>
      <c r="O60" s="310"/>
      <c r="P60" s="311"/>
      <c r="Q60" s="312"/>
      <c r="R60" s="322"/>
      <c r="S60" s="313" t="s">
        <v>198</v>
      </c>
      <c r="T60" s="314">
        <v>4</v>
      </c>
      <c r="U60" s="314">
        <v>120</v>
      </c>
      <c r="V60" s="316">
        <v>40</v>
      </c>
      <c r="W60" s="309"/>
      <c r="X60" s="309"/>
      <c r="Y60" s="309"/>
      <c r="Z60" s="309">
        <v>80</v>
      </c>
      <c r="AA60" s="309"/>
      <c r="AB60" s="317"/>
      <c r="AC60" s="315"/>
      <c r="AD60" s="310"/>
      <c r="AE60" s="309"/>
      <c r="AF60" s="309"/>
      <c r="AG60" s="309"/>
      <c r="AH60" s="309"/>
      <c r="AI60" s="309"/>
      <c r="AJ60" s="310"/>
      <c r="AK60" s="310"/>
      <c r="AL60" s="323"/>
      <c r="AM60" s="316"/>
      <c r="AN60" s="310"/>
      <c r="AO60" s="309"/>
      <c r="AP60" s="309"/>
      <c r="AQ60" s="309"/>
      <c r="AR60" s="309"/>
      <c r="AS60" s="309"/>
      <c r="AT60" s="310"/>
      <c r="AU60" s="310"/>
      <c r="AV60" s="317"/>
      <c r="AW60" s="315"/>
      <c r="AX60" s="324"/>
      <c r="AY60" s="309"/>
      <c r="AZ60" s="309"/>
      <c r="BA60" s="309"/>
      <c r="BB60" s="309"/>
      <c r="BC60" s="309"/>
      <c r="BD60" s="310"/>
      <c r="BE60" s="310"/>
      <c r="BF60" s="323"/>
      <c r="BG60" s="316"/>
      <c r="BH60" s="310"/>
      <c r="BI60" s="309"/>
      <c r="BJ60" s="309"/>
      <c r="BK60" s="309"/>
      <c r="BL60" s="309"/>
      <c r="BM60" s="309"/>
      <c r="BN60" s="310"/>
      <c r="BO60" s="310"/>
      <c r="BP60" s="317"/>
      <c r="BQ60" s="315"/>
      <c r="BR60" s="310"/>
      <c r="BS60" s="309"/>
      <c r="BT60" s="309"/>
      <c r="BU60" s="309"/>
      <c r="BV60" s="309"/>
      <c r="BW60" s="309"/>
      <c r="BX60" s="310"/>
      <c r="BY60" s="310"/>
      <c r="BZ60" s="323"/>
      <c r="CA60" s="316">
        <v>40</v>
      </c>
      <c r="CB60" s="310">
        <v>120</v>
      </c>
      <c r="CC60" s="309"/>
      <c r="CD60" s="309"/>
      <c r="CE60" s="309"/>
      <c r="CF60" s="309">
        <v>80</v>
      </c>
      <c r="CG60" s="309"/>
      <c r="CH60" s="310"/>
      <c r="CI60" s="310"/>
      <c r="CJ60" s="317"/>
      <c r="CK60" s="315"/>
      <c r="CL60" s="310"/>
      <c r="CM60" s="309"/>
      <c r="CN60" s="309"/>
      <c r="CO60" s="309"/>
      <c r="CP60" s="309"/>
      <c r="CQ60" s="309"/>
      <c r="CR60" s="310"/>
      <c r="CS60" s="310"/>
      <c r="CT60" s="323"/>
      <c r="CU60" s="316"/>
      <c r="CV60" s="310"/>
      <c r="CW60" s="309"/>
      <c r="CX60" s="309"/>
      <c r="CY60" s="309"/>
      <c r="CZ60" s="309"/>
      <c r="DA60" s="309"/>
      <c r="DB60" s="310"/>
      <c r="DC60" s="310"/>
      <c r="DD60" s="317"/>
      <c r="DE60" s="318"/>
      <c r="DF60" s="319"/>
      <c r="DG60" s="325">
        <v>10</v>
      </c>
      <c r="DH60" s="325"/>
      <c r="DI60" s="325"/>
      <c r="DJ60" s="325"/>
      <c r="DK60" s="325"/>
      <c r="DL60" s="325"/>
      <c r="DM60" s="325">
        <v>4</v>
      </c>
      <c r="DN60" s="325"/>
      <c r="DO60" s="325"/>
    </row>
    <row r="61" spans="1:119">
      <c r="A61" s="306">
        <v>35</v>
      </c>
      <c r="B61" s="320">
        <v>4</v>
      </c>
      <c r="C61" s="307" t="s">
        <v>235</v>
      </c>
      <c r="D61" s="321" t="s">
        <v>236</v>
      </c>
      <c r="E61" s="308"/>
      <c r="F61" s="310"/>
      <c r="G61" s="311"/>
      <c r="H61" s="309">
        <v>7</v>
      </c>
      <c r="I61" s="310">
        <v>1</v>
      </c>
      <c r="J61" s="311" t="s">
        <v>237</v>
      </c>
      <c r="K61" s="309"/>
      <c r="L61" s="310"/>
      <c r="M61" s="311"/>
      <c r="N61" s="309"/>
      <c r="O61" s="310"/>
      <c r="P61" s="311"/>
      <c r="Q61" s="312"/>
      <c r="R61" s="322"/>
      <c r="S61" s="313" t="s">
        <v>237</v>
      </c>
      <c r="T61" s="314">
        <v>4</v>
      </c>
      <c r="U61" s="314">
        <v>120</v>
      </c>
      <c r="V61" s="316">
        <v>40</v>
      </c>
      <c r="W61" s="309"/>
      <c r="X61" s="309"/>
      <c r="Y61" s="309"/>
      <c r="Z61" s="309">
        <v>80</v>
      </c>
      <c r="AA61" s="309"/>
      <c r="AB61" s="317"/>
      <c r="AC61" s="315"/>
      <c r="AD61" s="310"/>
      <c r="AE61" s="309"/>
      <c r="AF61" s="309"/>
      <c r="AG61" s="309"/>
      <c r="AH61" s="309"/>
      <c r="AI61" s="309"/>
      <c r="AJ61" s="310"/>
      <c r="AK61" s="310"/>
      <c r="AL61" s="323"/>
      <c r="AM61" s="316"/>
      <c r="AN61" s="310"/>
      <c r="AO61" s="309"/>
      <c r="AP61" s="309"/>
      <c r="AQ61" s="309"/>
      <c r="AR61" s="309"/>
      <c r="AS61" s="309"/>
      <c r="AT61" s="310"/>
      <c r="AU61" s="310"/>
      <c r="AV61" s="317"/>
      <c r="AW61" s="315"/>
      <c r="AX61" s="324"/>
      <c r="AY61" s="309"/>
      <c r="AZ61" s="309"/>
      <c r="BA61" s="309"/>
      <c r="BB61" s="309"/>
      <c r="BC61" s="309"/>
      <c r="BD61" s="310"/>
      <c r="BE61" s="310"/>
      <c r="BF61" s="323"/>
      <c r="BG61" s="316"/>
      <c r="BH61" s="310"/>
      <c r="BI61" s="309"/>
      <c r="BJ61" s="309"/>
      <c r="BK61" s="309"/>
      <c r="BL61" s="309"/>
      <c r="BM61" s="309"/>
      <c r="BN61" s="310"/>
      <c r="BO61" s="310"/>
      <c r="BP61" s="317"/>
      <c r="BQ61" s="315"/>
      <c r="BR61" s="310"/>
      <c r="BS61" s="309"/>
      <c r="BT61" s="309"/>
      <c r="BU61" s="309"/>
      <c r="BV61" s="309"/>
      <c r="BW61" s="309"/>
      <c r="BX61" s="310"/>
      <c r="BY61" s="310"/>
      <c r="BZ61" s="323"/>
      <c r="CA61" s="316"/>
      <c r="CB61" s="310"/>
      <c r="CC61" s="309"/>
      <c r="CD61" s="309"/>
      <c r="CE61" s="309"/>
      <c r="CF61" s="309"/>
      <c r="CG61" s="309"/>
      <c r="CH61" s="310"/>
      <c r="CI61" s="310"/>
      <c r="CJ61" s="317"/>
      <c r="CK61" s="315">
        <v>40</v>
      </c>
      <c r="CL61" s="310">
        <v>120</v>
      </c>
      <c r="CM61" s="309"/>
      <c r="CN61" s="309"/>
      <c r="CO61" s="309"/>
      <c r="CP61" s="309">
        <v>80</v>
      </c>
      <c r="CQ61" s="309"/>
      <c r="CR61" s="310"/>
      <c r="CS61" s="310"/>
      <c r="CT61" s="323"/>
      <c r="CU61" s="316"/>
      <c r="CV61" s="310"/>
      <c r="CW61" s="309"/>
      <c r="CX61" s="309"/>
      <c r="CY61" s="309"/>
      <c r="CZ61" s="309"/>
      <c r="DA61" s="309"/>
      <c r="DB61" s="310"/>
      <c r="DC61" s="310"/>
      <c r="DD61" s="317"/>
      <c r="DE61" s="318"/>
      <c r="DF61" s="319"/>
      <c r="DG61" s="325">
        <v>10</v>
      </c>
      <c r="DH61" s="325"/>
      <c r="DI61" s="325"/>
      <c r="DJ61" s="325"/>
      <c r="DK61" s="325"/>
      <c r="DL61" s="325"/>
      <c r="DM61" s="325"/>
      <c r="DN61" s="325">
        <v>4</v>
      </c>
      <c r="DO61" s="325"/>
    </row>
    <row r="62" spans="1:119">
      <c r="A62" s="306">
        <v>36</v>
      </c>
      <c r="B62" s="320">
        <v>5</v>
      </c>
      <c r="C62" s="307" t="s">
        <v>238</v>
      </c>
      <c r="D62" s="321" t="s">
        <v>239</v>
      </c>
      <c r="E62" s="308"/>
      <c r="F62" s="310"/>
      <c r="G62" s="311"/>
      <c r="H62" s="309">
        <v>7</v>
      </c>
      <c r="I62" s="310">
        <v>1</v>
      </c>
      <c r="J62" s="311" t="s">
        <v>237</v>
      </c>
      <c r="K62" s="309"/>
      <c r="L62" s="310"/>
      <c r="M62" s="311"/>
      <c r="N62" s="309"/>
      <c r="O62" s="310"/>
      <c r="P62" s="311"/>
      <c r="Q62" s="312"/>
      <c r="R62" s="322"/>
      <c r="S62" s="313" t="s">
        <v>237</v>
      </c>
      <c r="T62" s="314">
        <v>4</v>
      </c>
      <c r="U62" s="314">
        <v>120</v>
      </c>
      <c r="V62" s="316">
        <v>40</v>
      </c>
      <c r="W62" s="309"/>
      <c r="X62" s="309"/>
      <c r="Y62" s="309"/>
      <c r="Z62" s="309">
        <v>80</v>
      </c>
      <c r="AA62" s="309"/>
      <c r="AB62" s="317"/>
      <c r="AC62" s="315"/>
      <c r="AD62" s="310"/>
      <c r="AE62" s="309"/>
      <c r="AF62" s="309"/>
      <c r="AG62" s="309"/>
      <c r="AH62" s="309"/>
      <c r="AI62" s="309"/>
      <c r="AJ62" s="310"/>
      <c r="AK62" s="310"/>
      <c r="AL62" s="323"/>
      <c r="AM62" s="316"/>
      <c r="AN62" s="310"/>
      <c r="AO62" s="309"/>
      <c r="AP62" s="309"/>
      <c r="AQ62" s="309"/>
      <c r="AR62" s="309"/>
      <c r="AS62" s="309"/>
      <c r="AT62" s="310"/>
      <c r="AU62" s="310"/>
      <c r="AV62" s="317"/>
      <c r="AW62" s="315"/>
      <c r="AX62" s="324"/>
      <c r="AY62" s="309"/>
      <c r="AZ62" s="309"/>
      <c r="BA62" s="309"/>
      <c r="BB62" s="309"/>
      <c r="BC62" s="309"/>
      <c r="BD62" s="310"/>
      <c r="BE62" s="310"/>
      <c r="BF62" s="323"/>
      <c r="BG62" s="316"/>
      <c r="BH62" s="310"/>
      <c r="BI62" s="309"/>
      <c r="BJ62" s="309"/>
      <c r="BK62" s="309"/>
      <c r="BL62" s="309"/>
      <c r="BM62" s="309"/>
      <c r="BN62" s="310"/>
      <c r="BO62" s="310"/>
      <c r="BP62" s="317"/>
      <c r="BQ62" s="315"/>
      <c r="BR62" s="310"/>
      <c r="BS62" s="309"/>
      <c r="BT62" s="309"/>
      <c r="BU62" s="309"/>
      <c r="BV62" s="309"/>
      <c r="BW62" s="309"/>
      <c r="BX62" s="310"/>
      <c r="BY62" s="310"/>
      <c r="BZ62" s="323"/>
      <c r="CA62" s="316"/>
      <c r="CB62" s="310"/>
      <c r="CC62" s="309"/>
      <c r="CD62" s="309"/>
      <c r="CE62" s="309"/>
      <c r="CF62" s="309"/>
      <c r="CG62" s="309"/>
      <c r="CH62" s="310"/>
      <c r="CI62" s="310"/>
      <c r="CJ62" s="317"/>
      <c r="CK62" s="315">
        <v>40</v>
      </c>
      <c r="CL62" s="310">
        <v>120</v>
      </c>
      <c r="CM62" s="309"/>
      <c r="CN62" s="309"/>
      <c r="CO62" s="309"/>
      <c r="CP62" s="309">
        <v>80</v>
      </c>
      <c r="CQ62" s="309"/>
      <c r="CR62" s="310"/>
      <c r="CS62" s="310"/>
      <c r="CT62" s="323"/>
      <c r="CU62" s="316"/>
      <c r="CV62" s="310"/>
      <c r="CW62" s="309"/>
      <c r="CX62" s="309"/>
      <c r="CY62" s="309"/>
      <c r="CZ62" s="309"/>
      <c r="DA62" s="309"/>
      <c r="DB62" s="310"/>
      <c r="DC62" s="310"/>
      <c r="DD62" s="317"/>
      <c r="DE62" s="318"/>
      <c r="DF62" s="319"/>
      <c r="DG62" s="325">
        <v>10</v>
      </c>
      <c r="DH62" s="325"/>
      <c r="DI62" s="325"/>
      <c r="DJ62" s="325"/>
      <c r="DK62" s="325"/>
      <c r="DL62" s="325"/>
      <c r="DM62" s="325"/>
      <c r="DN62" s="325">
        <v>4</v>
      </c>
      <c r="DO62" s="325"/>
    </row>
    <row r="63" spans="1:119">
      <c r="A63" s="306">
        <v>37</v>
      </c>
      <c r="B63" s="320">
        <v>6</v>
      </c>
      <c r="C63" s="307" t="s">
        <v>240</v>
      </c>
      <c r="D63" s="321" t="s">
        <v>241</v>
      </c>
      <c r="E63" s="308"/>
      <c r="F63" s="310"/>
      <c r="G63" s="311"/>
      <c r="H63" s="309">
        <v>7</v>
      </c>
      <c r="I63" s="310">
        <v>1</v>
      </c>
      <c r="J63" s="311" t="s">
        <v>237</v>
      </c>
      <c r="K63" s="309"/>
      <c r="L63" s="310"/>
      <c r="M63" s="311"/>
      <c r="N63" s="309"/>
      <c r="O63" s="310"/>
      <c r="P63" s="311"/>
      <c r="Q63" s="312"/>
      <c r="R63" s="322"/>
      <c r="S63" s="313" t="s">
        <v>237</v>
      </c>
      <c r="T63" s="314">
        <v>4</v>
      </c>
      <c r="U63" s="314">
        <v>120</v>
      </c>
      <c r="V63" s="316">
        <v>40</v>
      </c>
      <c r="W63" s="309"/>
      <c r="X63" s="309"/>
      <c r="Y63" s="309"/>
      <c r="Z63" s="309">
        <v>80</v>
      </c>
      <c r="AA63" s="309"/>
      <c r="AB63" s="317"/>
      <c r="AC63" s="315"/>
      <c r="AD63" s="310"/>
      <c r="AE63" s="309"/>
      <c r="AF63" s="309"/>
      <c r="AG63" s="309"/>
      <c r="AH63" s="309"/>
      <c r="AI63" s="309"/>
      <c r="AJ63" s="310"/>
      <c r="AK63" s="310"/>
      <c r="AL63" s="323"/>
      <c r="AM63" s="316"/>
      <c r="AN63" s="310"/>
      <c r="AO63" s="309"/>
      <c r="AP63" s="309"/>
      <c r="AQ63" s="309"/>
      <c r="AR63" s="309"/>
      <c r="AS63" s="309"/>
      <c r="AT63" s="310"/>
      <c r="AU63" s="310"/>
      <c r="AV63" s="317"/>
      <c r="AW63" s="315"/>
      <c r="AX63" s="324"/>
      <c r="AY63" s="309"/>
      <c r="AZ63" s="309"/>
      <c r="BA63" s="309"/>
      <c r="BB63" s="309"/>
      <c r="BC63" s="309"/>
      <c r="BD63" s="310"/>
      <c r="BE63" s="310"/>
      <c r="BF63" s="323"/>
      <c r="BG63" s="316"/>
      <c r="BH63" s="310"/>
      <c r="BI63" s="309"/>
      <c r="BJ63" s="309"/>
      <c r="BK63" s="309"/>
      <c r="BL63" s="309"/>
      <c r="BM63" s="309"/>
      <c r="BN63" s="310"/>
      <c r="BO63" s="310"/>
      <c r="BP63" s="317"/>
      <c r="BQ63" s="315"/>
      <c r="BR63" s="310"/>
      <c r="BS63" s="309"/>
      <c r="BT63" s="309"/>
      <c r="BU63" s="309"/>
      <c r="BV63" s="309"/>
      <c r="BW63" s="309"/>
      <c r="BX63" s="310"/>
      <c r="BY63" s="310"/>
      <c r="BZ63" s="323"/>
      <c r="CA63" s="316"/>
      <c r="CB63" s="310"/>
      <c r="CC63" s="309"/>
      <c r="CD63" s="309"/>
      <c r="CE63" s="309"/>
      <c r="CF63" s="309"/>
      <c r="CG63" s="309"/>
      <c r="CH63" s="310"/>
      <c r="CI63" s="310"/>
      <c r="CJ63" s="317"/>
      <c r="CK63" s="315">
        <v>40</v>
      </c>
      <c r="CL63" s="310">
        <v>120</v>
      </c>
      <c r="CM63" s="309"/>
      <c r="CN63" s="309"/>
      <c r="CO63" s="309"/>
      <c r="CP63" s="309">
        <v>80</v>
      </c>
      <c r="CQ63" s="309"/>
      <c r="CR63" s="310"/>
      <c r="CS63" s="310"/>
      <c r="CT63" s="323"/>
      <c r="CU63" s="316"/>
      <c r="CV63" s="310"/>
      <c r="CW63" s="309"/>
      <c r="CX63" s="309"/>
      <c r="CY63" s="309"/>
      <c r="CZ63" s="309"/>
      <c r="DA63" s="309"/>
      <c r="DB63" s="310"/>
      <c r="DC63" s="310"/>
      <c r="DD63" s="317"/>
      <c r="DE63" s="318"/>
      <c r="DF63" s="319"/>
      <c r="DG63" s="325">
        <v>10</v>
      </c>
      <c r="DH63" s="325"/>
      <c r="DI63" s="325"/>
      <c r="DJ63" s="325"/>
      <c r="DK63" s="325"/>
      <c r="DL63" s="325"/>
      <c r="DM63" s="325"/>
      <c r="DN63" s="325">
        <v>4</v>
      </c>
      <c r="DO63" s="325"/>
    </row>
    <row r="64" spans="1:119">
      <c r="A64" s="306">
        <v>38</v>
      </c>
      <c r="B64" s="320">
        <v>7</v>
      </c>
      <c r="C64" s="307" t="s">
        <v>242</v>
      </c>
      <c r="D64" s="321" t="s">
        <v>243</v>
      </c>
      <c r="E64" s="308"/>
      <c r="F64" s="310"/>
      <c r="G64" s="311"/>
      <c r="H64" s="309">
        <v>8</v>
      </c>
      <c r="I64" s="310">
        <v>1</v>
      </c>
      <c r="J64" s="311" t="s">
        <v>177</v>
      </c>
      <c r="K64" s="309"/>
      <c r="L64" s="310"/>
      <c r="M64" s="311"/>
      <c r="N64" s="309"/>
      <c r="O64" s="310"/>
      <c r="P64" s="311"/>
      <c r="Q64" s="312"/>
      <c r="R64" s="322"/>
      <c r="S64" s="313" t="s">
        <v>177</v>
      </c>
      <c r="T64" s="314">
        <v>4</v>
      </c>
      <c r="U64" s="314">
        <v>120</v>
      </c>
      <c r="V64" s="316">
        <v>40</v>
      </c>
      <c r="W64" s="309"/>
      <c r="X64" s="309"/>
      <c r="Y64" s="309"/>
      <c r="Z64" s="309">
        <v>80</v>
      </c>
      <c r="AA64" s="309"/>
      <c r="AB64" s="317"/>
      <c r="AC64" s="315"/>
      <c r="AD64" s="310"/>
      <c r="AE64" s="309"/>
      <c r="AF64" s="309"/>
      <c r="AG64" s="309"/>
      <c r="AH64" s="309"/>
      <c r="AI64" s="309"/>
      <c r="AJ64" s="310"/>
      <c r="AK64" s="310"/>
      <c r="AL64" s="323"/>
      <c r="AM64" s="316"/>
      <c r="AN64" s="310"/>
      <c r="AO64" s="309"/>
      <c r="AP64" s="309"/>
      <c r="AQ64" s="309"/>
      <c r="AR64" s="309"/>
      <c r="AS64" s="309"/>
      <c r="AT64" s="310"/>
      <c r="AU64" s="310"/>
      <c r="AV64" s="317"/>
      <c r="AW64" s="315"/>
      <c r="AX64" s="324"/>
      <c r="AY64" s="309"/>
      <c r="AZ64" s="309"/>
      <c r="BA64" s="309"/>
      <c r="BB64" s="309"/>
      <c r="BC64" s="309"/>
      <c r="BD64" s="310"/>
      <c r="BE64" s="310"/>
      <c r="BF64" s="323"/>
      <c r="BG64" s="316"/>
      <c r="BH64" s="310"/>
      <c r="BI64" s="309"/>
      <c r="BJ64" s="309"/>
      <c r="BK64" s="309"/>
      <c r="BL64" s="309"/>
      <c r="BM64" s="309"/>
      <c r="BN64" s="310"/>
      <c r="BO64" s="310"/>
      <c r="BP64" s="317"/>
      <c r="BQ64" s="315"/>
      <c r="BR64" s="310"/>
      <c r="BS64" s="309"/>
      <c r="BT64" s="309"/>
      <c r="BU64" s="309"/>
      <c r="BV64" s="309"/>
      <c r="BW64" s="309"/>
      <c r="BX64" s="310"/>
      <c r="BY64" s="310"/>
      <c r="BZ64" s="323"/>
      <c r="CA64" s="316"/>
      <c r="CB64" s="310"/>
      <c r="CC64" s="309"/>
      <c r="CD64" s="309"/>
      <c r="CE64" s="309"/>
      <c r="CF64" s="309"/>
      <c r="CG64" s="309"/>
      <c r="CH64" s="310"/>
      <c r="CI64" s="310"/>
      <c r="CJ64" s="317"/>
      <c r="CK64" s="315"/>
      <c r="CL64" s="310"/>
      <c r="CM64" s="309"/>
      <c r="CN64" s="309"/>
      <c r="CO64" s="309"/>
      <c r="CP64" s="309"/>
      <c r="CQ64" s="309"/>
      <c r="CR64" s="310"/>
      <c r="CS64" s="310"/>
      <c r="CT64" s="323"/>
      <c r="CU64" s="316">
        <v>40</v>
      </c>
      <c r="CV64" s="310">
        <v>120</v>
      </c>
      <c r="CW64" s="309"/>
      <c r="CX64" s="309"/>
      <c r="CY64" s="309"/>
      <c r="CZ64" s="309">
        <v>80</v>
      </c>
      <c r="DA64" s="309"/>
      <c r="DB64" s="310"/>
      <c r="DC64" s="310"/>
      <c r="DD64" s="317"/>
      <c r="DE64" s="318"/>
      <c r="DF64" s="319"/>
      <c r="DG64" s="325">
        <v>10</v>
      </c>
      <c r="DH64" s="325"/>
      <c r="DI64" s="325"/>
      <c r="DJ64" s="325"/>
      <c r="DK64" s="325"/>
      <c r="DL64" s="325"/>
      <c r="DM64" s="325"/>
      <c r="DN64" s="325"/>
      <c r="DO64" s="325">
        <v>4</v>
      </c>
    </row>
    <row r="65" spans="1:122">
      <c r="A65" s="306">
        <v>39</v>
      </c>
      <c r="B65" s="320">
        <v>8</v>
      </c>
      <c r="C65" s="307" t="s">
        <v>244</v>
      </c>
      <c r="D65" s="321" t="s">
        <v>245</v>
      </c>
      <c r="E65" s="308"/>
      <c r="F65" s="310"/>
      <c r="G65" s="311"/>
      <c r="H65" s="309">
        <v>8</v>
      </c>
      <c r="I65" s="310">
        <v>1</v>
      </c>
      <c r="J65" s="311" t="s">
        <v>177</v>
      </c>
      <c r="K65" s="309"/>
      <c r="L65" s="310"/>
      <c r="M65" s="311"/>
      <c r="N65" s="309"/>
      <c r="O65" s="310"/>
      <c r="P65" s="311"/>
      <c r="Q65" s="312"/>
      <c r="R65" s="322"/>
      <c r="S65" s="313" t="s">
        <v>177</v>
      </c>
      <c r="T65" s="314">
        <v>4</v>
      </c>
      <c r="U65" s="314">
        <v>120</v>
      </c>
      <c r="V65" s="316">
        <v>40</v>
      </c>
      <c r="W65" s="309"/>
      <c r="X65" s="309"/>
      <c r="Y65" s="309"/>
      <c r="Z65" s="309">
        <v>80</v>
      </c>
      <c r="AA65" s="309"/>
      <c r="AB65" s="317"/>
      <c r="AC65" s="315"/>
      <c r="AD65" s="310"/>
      <c r="AE65" s="309"/>
      <c r="AF65" s="309"/>
      <c r="AG65" s="309"/>
      <c r="AH65" s="309"/>
      <c r="AI65" s="309"/>
      <c r="AJ65" s="310"/>
      <c r="AK65" s="310"/>
      <c r="AL65" s="323"/>
      <c r="AM65" s="316"/>
      <c r="AN65" s="310"/>
      <c r="AO65" s="309"/>
      <c r="AP65" s="309"/>
      <c r="AQ65" s="309"/>
      <c r="AR65" s="309"/>
      <c r="AS65" s="309"/>
      <c r="AT65" s="310"/>
      <c r="AU65" s="310"/>
      <c r="AV65" s="317"/>
      <c r="AW65" s="315"/>
      <c r="AX65" s="324"/>
      <c r="AY65" s="309"/>
      <c r="AZ65" s="309"/>
      <c r="BA65" s="309"/>
      <c r="BB65" s="309"/>
      <c r="BC65" s="309"/>
      <c r="BD65" s="310"/>
      <c r="BE65" s="310"/>
      <c r="BF65" s="323"/>
      <c r="BG65" s="316"/>
      <c r="BH65" s="310"/>
      <c r="BI65" s="309"/>
      <c r="BJ65" s="309"/>
      <c r="BK65" s="309"/>
      <c r="BL65" s="309"/>
      <c r="BM65" s="309"/>
      <c r="BN65" s="310"/>
      <c r="BO65" s="310"/>
      <c r="BP65" s="317"/>
      <c r="BQ65" s="315"/>
      <c r="BR65" s="310"/>
      <c r="BS65" s="309"/>
      <c r="BT65" s="309"/>
      <c r="BU65" s="309"/>
      <c r="BV65" s="309"/>
      <c r="BW65" s="309"/>
      <c r="BX65" s="310"/>
      <c r="BY65" s="310"/>
      <c r="BZ65" s="323"/>
      <c r="CA65" s="316"/>
      <c r="CB65" s="310"/>
      <c r="CC65" s="309"/>
      <c r="CD65" s="309"/>
      <c r="CE65" s="309"/>
      <c r="CF65" s="309"/>
      <c r="CG65" s="309"/>
      <c r="CH65" s="310"/>
      <c r="CI65" s="310"/>
      <c r="CJ65" s="317"/>
      <c r="CK65" s="315"/>
      <c r="CL65" s="310"/>
      <c r="CM65" s="309"/>
      <c r="CN65" s="309"/>
      <c r="CO65" s="309"/>
      <c r="CP65" s="309"/>
      <c r="CQ65" s="309"/>
      <c r="CR65" s="310"/>
      <c r="CS65" s="310"/>
      <c r="CT65" s="323"/>
      <c r="CU65" s="316">
        <v>40</v>
      </c>
      <c r="CV65" s="310">
        <v>120</v>
      </c>
      <c r="CW65" s="309"/>
      <c r="CX65" s="309"/>
      <c r="CY65" s="309"/>
      <c r="CZ65" s="309">
        <v>80</v>
      </c>
      <c r="DA65" s="309"/>
      <c r="DB65" s="310"/>
      <c r="DC65" s="310"/>
      <c r="DD65" s="317"/>
      <c r="DE65" s="318"/>
      <c r="DF65" s="319"/>
      <c r="DG65" s="325">
        <v>10</v>
      </c>
      <c r="DH65" s="325"/>
      <c r="DI65" s="325"/>
      <c r="DJ65" s="325"/>
      <c r="DK65" s="325"/>
      <c r="DL65" s="325"/>
      <c r="DM65" s="325"/>
      <c r="DN65" s="325"/>
      <c r="DO65" s="325">
        <v>4</v>
      </c>
    </row>
    <row r="66" spans="1:122">
      <c r="A66" s="306">
        <v>40</v>
      </c>
      <c r="B66" s="320">
        <v>9</v>
      </c>
      <c r="C66" s="307" t="s">
        <v>246</v>
      </c>
      <c r="D66" s="321" t="s">
        <v>247</v>
      </c>
      <c r="E66" s="308"/>
      <c r="F66" s="310"/>
      <c r="G66" s="311"/>
      <c r="H66" s="309">
        <v>8</v>
      </c>
      <c r="I66" s="310">
        <v>1</v>
      </c>
      <c r="J66" s="311" t="s">
        <v>177</v>
      </c>
      <c r="K66" s="309"/>
      <c r="L66" s="310"/>
      <c r="M66" s="311"/>
      <c r="N66" s="309"/>
      <c r="O66" s="310"/>
      <c r="P66" s="311"/>
      <c r="Q66" s="312"/>
      <c r="R66" s="322"/>
      <c r="S66" s="313" t="s">
        <v>177</v>
      </c>
      <c r="T66" s="314">
        <v>4</v>
      </c>
      <c r="U66" s="314">
        <v>120</v>
      </c>
      <c r="V66" s="316">
        <v>40</v>
      </c>
      <c r="W66" s="309"/>
      <c r="X66" s="309"/>
      <c r="Y66" s="309"/>
      <c r="Z66" s="309">
        <v>80</v>
      </c>
      <c r="AA66" s="309"/>
      <c r="AB66" s="317"/>
      <c r="AC66" s="315"/>
      <c r="AD66" s="310"/>
      <c r="AE66" s="309"/>
      <c r="AF66" s="309"/>
      <c r="AG66" s="309"/>
      <c r="AH66" s="309"/>
      <c r="AI66" s="309"/>
      <c r="AJ66" s="310"/>
      <c r="AK66" s="310"/>
      <c r="AL66" s="323"/>
      <c r="AM66" s="316"/>
      <c r="AN66" s="310"/>
      <c r="AO66" s="309"/>
      <c r="AP66" s="309"/>
      <c r="AQ66" s="309"/>
      <c r="AR66" s="309"/>
      <c r="AS66" s="309"/>
      <c r="AT66" s="310"/>
      <c r="AU66" s="310"/>
      <c r="AV66" s="317"/>
      <c r="AW66" s="315"/>
      <c r="AX66" s="324"/>
      <c r="AY66" s="309"/>
      <c r="AZ66" s="309"/>
      <c r="BA66" s="309"/>
      <c r="BB66" s="309"/>
      <c r="BC66" s="309"/>
      <c r="BD66" s="310"/>
      <c r="BE66" s="310"/>
      <c r="BF66" s="323"/>
      <c r="BG66" s="316"/>
      <c r="BH66" s="310"/>
      <c r="BI66" s="309"/>
      <c r="BJ66" s="309"/>
      <c r="BK66" s="309"/>
      <c r="BL66" s="309"/>
      <c r="BM66" s="309"/>
      <c r="BN66" s="310"/>
      <c r="BO66" s="310"/>
      <c r="BP66" s="317"/>
      <c r="BQ66" s="315"/>
      <c r="BR66" s="310"/>
      <c r="BS66" s="309"/>
      <c r="BT66" s="309"/>
      <c r="BU66" s="309"/>
      <c r="BV66" s="309"/>
      <c r="BW66" s="309"/>
      <c r="BX66" s="310"/>
      <c r="BY66" s="310"/>
      <c r="BZ66" s="323"/>
      <c r="CA66" s="316"/>
      <c r="CB66" s="310"/>
      <c r="CC66" s="309"/>
      <c r="CD66" s="309"/>
      <c r="CE66" s="309"/>
      <c r="CF66" s="309"/>
      <c r="CG66" s="309"/>
      <c r="CH66" s="310"/>
      <c r="CI66" s="310"/>
      <c r="CJ66" s="317"/>
      <c r="CK66" s="315"/>
      <c r="CL66" s="310"/>
      <c r="CM66" s="309"/>
      <c r="CN66" s="309"/>
      <c r="CO66" s="309"/>
      <c r="CP66" s="309"/>
      <c r="CQ66" s="309"/>
      <c r="CR66" s="310"/>
      <c r="CS66" s="310"/>
      <c r="CT66" s="323"/>
      <c r="CU66" s="316">
        <v>40</v>
      </c>
      <c r="CV66" s="310">
        <v>120</v>
      </c>
      <c r="CW66" s="309"/>
      <c r="CX66" s="309"/>
      <c r="CY66" s="309"/>
      <c r="CZ66" s="309">
        <v>80</v>
      </c>
      <c r="DA66" s="309"/>
      <c r="DB66" s="310"/>
      <c r="DC66" s="310"/>
      <c r="DD66" s="317"/>
      <c r="DE66" s="318"/>
      <c r="DF66" s="319"/>
      <c r="DG66" s="325">
        <v>10</v>
      </c>
      <c r="DH66" s="325"/>
      <c r="DI66" s="325"/>
      <c r="DJ66" s="325"/>
      <c r="DK66" s="325"/>
      <c r="DL66" s="325"/>
      <c r="DM66" s="325"/>
      <c r="DN66" s="325"/>
      <c r="DO66" s="325">
        <v>4</v>
      </c>
    </row>
    <row r="67" spans="1:122">
      <c r="A67" s="306"/>
      <c r="B67" s="320"/>
      <c r="C67" s="307" t="s">
        <v>162</v>
      </c>
      <c r="D67" s="321"/>
      <c r="E67" s="308"/>
      <c r="F67" s="310"/>
      <c r="G67" s="311"/>
      <c r="H67" s="309">
        <v>9</v>
      </c>
      <c r="I67" s="310">
        <v>9</v>
      </c>
      <c r="J67" s="311"/>
      <c r="K67" s="309"/>
      <c r="L67" s="310"/>
      <c r="M67" s="311"/>
      <c r="N67" s="309"/>
      <c r="O67" s="310"/>
      <c r="P67" s="311"/>
      <c r="Q67" s="312"/>
      <c r="R67" s="322"/>
      <c r="S67" s="313"/>
      <c r="T67" s="314">
        <v>36</v>
      </c>
      <c r="U67" s="314">
        <v>1080</v>
      </c>
      <c r="V67" s="316">
        <v>360</v>
      </c>
      <c r="W67" s="309"/>
      <c r="X67" s="309"/>
      <c r="Y67" s="309"/>
      <c r="Z67" s="309">
        <v>720</v>
      </c>
      <c r="AA67" s="309"/>
      <c r="AB67" s="317"/>
      <c r="AC67" s="315"/>
      <c r="AD67" s="310"/>
      <c r="AE67" s="309"/>
      <c r="AF67" s="309"/>
      <c r="AG67" s="309"/>
      <c r="AH67" s="309"/>
      <c r="AI67" s="309"/>
      <c r="AJ67" s="310"/>
      <c r="AK67" s="310"/>
      <c r="AL67" s="323"/>
      <c r="AM67" s="316"/>
      <c r="AN67" s="310"/>
      <c r="AO67" s="309"/>
      <c r="AP67" s="309"/>
      <c r="AQ67" s="309"/>
      <c r="AR67" s="309"/>
      <c r="AS67" s="309"/>
      <c r="AT67" s="310"/>
      <c r="AU67" s="310"/>
      <c r="AV67" s="317"/>
      <c r="AW67" s="315"/>
      <c r="AX67" s="324"/>
      <c r="AY67" s="309"/>
      <c r="AZ67" s="309"/>
      <c r="BA67" s="309"/>
      <c r="BB67" s="309"/>
      <c r="BC67" s="309"/>
      <c r="BD67" s="310"/>
      <c r="BE67" s="310"/>
      <c r="BF67" s="323"/>
      <c r="BG67" s="316"/>
      <c r="BH67" s="310"/>
      <c r="BI67" s="309"/>
      <c r="BJ67" s="309"/>
      <c r="BK67" s="309"/>
      <c r="BL67" s="309"/>
      <c r="BM67" s="309"/>
      <c r="BN67" s="310"/>
      <c r="BO67" s="310"/>
      <c r="BP67" s="317"/>
      <c r="BQ67" s="315">
        <v>80</v>
      </c>
      <c r="BR67" s="310">
        <v>240</v>
      </c>
      <c r="BS67" s="309"/>
      <c r="BT67" s="309"/>
      <c r="BU67" s="309"/>
      <c r="BV67" s="309">
        <v>160</v>
      </c>
      <c r="BW67" s="309"/>
      <c r="BX67" s="310"/>
      <c r="BY67" s="310"/>
      <c r="BZ67" s="323"/>
      <c r="CA67" s="316">
        <v>40</v>
      </c>
      <c r="CB67" s="310">
        <v>120</v>
      </c>
      <c r="CC67" s="309"/>
      <c r="CD67" s="309"/>
      <c r="CE67" s="309"/>
      <c r="CF67" s="309">
        <v>80</v>
      </c>
      <c r="CG67" s="309"/>
      <c r="CH67" s="310"/>
      <c r="CI67" s="310"/>
      <c r="CJ67" s="317"/>
      <c r="CK67" s="315">
        <v>120</v>
      </c>
      <c r="CL67" s="310">
        <v>360</v>
      </c>
      <c r="CM67" s="309"/>
      <c r="CN67" s="309"/>
      <c r="CO67" s="309"/>
      <c r="CP67" s="309">
        <v>240</v>
      </c>
      <c r="CQ67" s="309"/>
      <c r="CR67" s="310"/>
      <c r="CS67" s="310"/>
      <c r="CT67" s="323"/>
      <c r="CU67" s="316">
        <v>120</v>
      </c>
      <c r="CV67" s="310">
        <v>360</v>
      </c>
      <c r="CW67" s="309"/>
      <c r="CX67" s="309"/>
      <c r="CY67" s="309"/>
      <c r="CZ67" s="309">
        <v>240</v>
      </c>
      <c r="DA67" s="309"/>
      <c r="DB67" s="310"/>
      <c r="DC67" s="310"/>
      <c r="DD67" s="317"/>
      <c r="DE67" s="318"/>
      <c r="DF67" s="319"/>
      <c r="DG67" s="325">
        <v>10</v>
      </c>
      <c r="DH67" s="325"/>
      <c r="DI67" s="325"/>
      <c r="DJ67" s="325"/>
      <c r="DK67" s="325"/>
      <c r="DL67" s="325">
        <v>8</v>
      </c>
      <c r="DM67" s="325">
        <v>4</v>
      </c>
      <c r="DN67" s="325">
        <v>12</v>
      </c>
      <c r="DO67" s="325">
        <v>12</v>
      </c>
    </row>
    <row r="68" spans="1:122">
      <c r="A68" s="306"/>
      <c r="B68" s="320"/>
      <c r="C68" s="307" t="s">
        <v>207</v>
      </c>
      <c r="D68" s="321"/>
      <c r="E68" s="308"/>
      <c r="F68" s="310"/>
      <c r="G68" s="311"/>
      <c r="H68" s="309">
        <v>17</v>
      </c>
      <c r="I68" s="310">
        <v>17</v>
      </c>
      <c r="J68" s="311"/>
      <c r="K68" s="309"/>
      <c r="L68" s="310"/>
      <c r="M68" s="311"/>
      <c r="N68" s="309"/>
      <c r="O68" s="310"/>
      <c r="P68" s="311"/>
      <c r="Q68" s="312"/>
      <c r="R68" s="322"/>
      <c r="S68" s="313"/>
      <c r="T68" s="314">
        <v>60</v>
      </c>
      <c r="U68" s="314">
        <v>1800</v>
      </c>
      <c r="V68" s="316">
        <v>616</v>
      </c>
      <c r="W68" s="309"/>
      <c r="X68" s="309"/>
      <c r="Y68" s="309"/>
      <c r="Z68" s="309">
        <v>1184</v>
      </c>
      <c r="AA68" s="309"/>
      <c r="AB68" s="317"/>
      <c r="AC68" s="315"/>
      <c r="AD68" s="310"/>
      <c r="AE68" s="309"/>
      <c r="AF68" s="309"/>
      <c r="AG68" s="309"/>
      <c r="AH68" s="309"/>
      <c r="AI68" s="309"/>
      <c r="AJ68" s="310"/>
      <c r="AK68" s="310"/>
      <c r="AL68" s="323"/>
      <c r="AM68" s="316"/>
      <c r="AN68" s="310"/>
      <c r="AO68" s="309"/>
      <c r="AP68" s="309"/>
      <c r="AQ68" s="309"/>
      <c r="AR68" s="309"/>
      <c r="AS68" s="309"/>
      <c r="AT68" s="310"/>
      <c r="AU68" s="310"/>
      <c r="AV68" s="317"/>
      <c r="AW68" s="315">
        <v>128</v>
      </c>
      <c r="AX68" s="324">
        <v>360</v>
      </c>
      <c r="AY68" s="309"/>
      <c r="AZ68" s="309"/>
      <c r="BA68" s="309"/>
      <c r="BB68" s="309">
        <v>232</v>
      </c>
      <c r="BC68" s="309"/>
      <c r="BD68" s="310"/>
      <c r="BE68" s="310"/>
      <c r="BF68" s="323"/>
      <c r="BG68" s="316">
        <v>64</v>
      </c>
      <c r="BH68" s="310">
        <v>180</v>
      </c>
      <c r="BI68" s="309"/>
      <c r="BJ68" s="309"/>
      <c r="BK68" s="309"/>
      <c r="BL68" s="309">
        <v>116</v>
      </c>
      <c r="BM68" s="309"/>
      <c r="BN68" s="310"/>
      <c r="BO68" s="310"/>
      <c r="BP68" s="317"/>
      <c r="BQ68" s="315">
        <v>112</v>
      </c>
      <c r="BR68" s="310">
        <v>330</v>
      </c>
      <c r="BS68" s="309"/>
      <c r="BT68" s="309"/>
      <c r="BU68" s="309"/>
      <c r="BV68" s="309">
        <v>218</v>
      </c>
      <c r="BW68" s="309"/>
      <c r="BX68" s="310"/>
      <c r="BY68" s="310"/>
      <c r="BZ68" s="323"/>
      <c r="CA68" s="316">
        <v>72</v>
      </c>
      <c r="CB68" s="310">
        <v>210</v>
      </c>
      <c r="CC68" s="309"/>
      <c r="CD68" s="309"/>
      <c r="CE68" s="309"/>
      <c r="CF68" s="309">
        <v>138</v>
      </c>
      <c r="CG68" s="309"/>
      <c r="CH68" s="310"/>
      <c r="CI68" s="310"/>
      <c r="CJ68" s="317"/>
      <c r="CK68" s="315">
        <v>120</v>
      </c>
      <c r="CL68" s="310">
        <v>360</v>
      </c>
      <c r="CM68" s="309"/>
      <c r="CN68" s="309"/>
      <c r="CO68" s="309"/>
      <c r="CP68" s="309">
        <v>240</v>
      </c>
      <c r="CQ68" s="309"/>
      <c r="CR68" s="310"/>
      <c r="CS68" s="310"/>
      <c r="CT68" s="323"/>
      <c r="CU68" s="316">
        <v>120</v>
      </c>
      <c r="CV68" s="310">
        <v>360</v>
      </c>
      <c r="CW68" s="309"/>
      <c r="CX68" s="309"/>
      <c r="CY68" s="309"/>
      <c r="CZ68" s="309">
        <v>240</v>
      </c>
      <c r="DA68" s="309"/>
      <c r="DB68" s="310"/>
      <c r="DC68" s="310"/>
      <c r="DD68" s="317"/>
      <c r="DE68" s="318"/>
      <c r="DF68" s="319"/>
      <c r="DG68" s="325">
        <v>10.32</v>
      </c>
      <c r="DH68" s="325"/>
      <c r="DI68" s="325"/>
      <c r="DJ68" s="325">
        <v>12</v>
      </c>
      <c r="DK68" s="325">
        <v>6</v>
      </c>
      <c r="DL68" s="325">
        <v>11</v>
      </c>
      <c r="DM68" s="325">
        <v>7</v>
      </c>
      <c r="DN68" s="325">
        <v>12</v>
      </c>
      <c r="DO68" s="325">
        <v>12</v>
      </c>
    </row>
    <row r="69" spans="1:122" ht="13">
      <c r="A69" s="511" t="s">
        <v>248</v>
      </c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  <c r="AC69" s="512"/>
      <c r="AD69" s="512"/>
      <c r="AE69" s="512"/>
      <c r="AF69" s="512"/>
      <c r="AG69" s="512"/>
      <c r="AH69" s="512"/>
      <c r="AI69" s="512"/>
      <c r="AJ69" s="512"/>
      <c r="AK69" s="512"/>
      <c r="AL69" s="512"/>
      <c r="AM69" s="512"/>
      <c r="AN69" s="512"/>
      <c r="AO69" s="512"/>
      <c r="AP69" s="512"/>
      <c r="AQ69" s="512"/>
      <c r="AR69" s="512"/>
      <c r="AS69" s="512"/>
      <c r="AT69" s="512"/>
      <c r="AU69" s="512"/>
      <c r="AV69" s="512"/>
      <c r="AW69" s="512"/>
      <c r="AX69" s="512"/>
      <c r="AY69" s="512"/>
      <c r="AZ69" s="512"/>
      <c r="BA69" s="512"/>
      <c r="BB69" s="512"/>
      <c r="BC69" s="512"/>
      <c r="BD69" s="512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2"/>
      <c r="BW69" s="512"/>
      <c r="BX69" s="512"/>
      <c r="BY69" s="512"/>
      <c r="BZ69" s="512"/>
      <c r="CA69" s="512"/>
      <c r="CB69" s="512"/>
      <c r="CC69" s="512"/>
      <c r="CD69" s="512"/>
      <c r="CE69" s="512"/>
      <c r="CF69" s="512"/>
      <c r="CG69" s="512"/>
      <c r="CH69" s="512"/>
      <c r="CI69" s="512"/>
      <c r="CJ69" s="512"/>
      <c r="CK69" s="512"/>
      <c r="CL69" s="512"/>
      <c r="CM69" s="512"/>
      <c r="CN69" s="512"/>
      <c r="CO69" s="512"/>
      <c r="CP69" s="512"/>
      <c r="CQ69" s="512"/>
      <c r="CR69" s="512"/>
      <c r="CS69" s="512"/>
      <c r="CT69" s="512"/>
      <c r="CU69" s="512"/>
      <c r="CV69" s="512"/>
      <c r="CW69" s="512"/>
      <c r="CX69" s="512"/>
      <c r="CY69" s="512"/>
      <c r="CZ69" s="512"/>
      <c r="DA69" s="512"/>
      <c r="DB69" s="512"/>
      <c r="DC69" s="512"/>
      <c r="DD69" s="512"/>
      <c r="DE69" s="512"/>
      <c r="DF69" s="512"/>
      <c r="DG69" s="512"/>
      <c r="DH69" s="512"/>
      <c r="DI69" s="512"/>
      <c r="DJ69" s="512"/>
      <c r="DK69" s="512"/>
      <c r="DL69" s="512"/>
      <c r="DM69" s="512"/>
      <c r="DN69" s="512"/>
      <c r="DO69" s="512"/>
    </row>
    <row r="70" spans="1:122">
      <c r="A70" s="306">
        <v>41</v>
      </c>
      <c r="B70" s="320">
        <v>1</v>
      </c>
      <c r="C70" s="307" t="s">
        <v>249</v>
      </c>
      <c r="D70" s="321" t="s">
        <v>249</v>
      </c>
      <c r="E70" s="308"/>
      <c r="F70" s="310"/>
      <c r="G70" s="311"/>
      <c r="H70" s="309"/>
      <c r="I70" s="310"/>
      <c r="J70" s="311"/>
      <c r="K70" s="309"/>
      <c r="L70" s="310"/>
      <c r="M70" s="311"/>
      <c r="N70" s="309"/>
      <c r="O70" s="310"/>
      <c r="P70" s="311"/>
      <c r="Q70" s="312"/>
      <c r="R70" s="322"/>
      <c r="S70" s="313"/>
      <c r="T70" s="314"/>
      <c r="U70" s="314"/>
      <c r="V70" s="316">
        <v>128</v>
      </c>
      <c r="W70" s="309"/>
      <c r="X70" s="309">
        <v>128</v>
      </c>
      <c r="Y70" s="309"/>
      <c r="Z70" s="309">
        <v>128</v>
      </c>
      <c r="AA70" s="309"/>
      <c r="AB70" s="317"/>
      <c r="AC70" s="315">
        <v>32</v>
      </c>
      <c r="AD70" s="310"/>
      <c r="AE70" s="309"/>
      <c r="AF70" s="309">
        <v>32</v>
      </c>
      <c r="AG70" s="309"/>
      <c r="AH70" s="309">
        <v>32</v>
      </c>
      <c r="AI70" s="309"/>
      <c r="AJ70" s="310"/>
      <c r="AK70" s="310"/>
      <c r="AL70" s="323"/>
      <c r="AM70" s="316">
        <v>32</v>
      </c>
      <c r="AN70" s="310"/>
      <c r="AO70" s="309"/>
      <c r="AP70" s="309">
        <v>32</v>
      </c>
      <c r="AQ70" s="309"/>
      <c r="AR70" s="309">
        <v>32</v>
      </c>
      <c r="AS70" s="309"/>
      <c r="AT70" s="310"/>
      <c r="AU70" s="310"/>
      <c r="AV70" s="317"/>
      <c r="AW70" s="315">
        <v>32</v>
      </c>
      <c r="AX70" s="324"/>
      <c r="AY70" s="309"/>
      <c r="AZ70" s="309">
        <v>32</v>
      </c>
      <c r="BA70" s="309"/>
      <c r="BB70" s="309">
        <v>32</v>
      </c>
      <c r="BC70" s="309"/>
      <c r="BD70" s="310"/>
      <c r="BE70" s="310"/>
      <c r="BF70" s="323"/>
      <c r="BG70" s="316">
        <v>32</v>
      </c>
      <c r="BH70" s="310"/>
      <c r="BI70" s="309"/>
      <c r="BJ70" s="309">
        <v>32</v>
      </c>
      <c r="BK70" s="309"/>
      <c r="BL70" s="309">
        <v>32</v>
      </c>
      <c r="BM70" s="309"/>
      <c r="BN70" s="310"/>
      <c r="BO70" s="310"/>
      <c r="BP70" s="317"/>
      <c r="BQ70" s="315"/>
      <c r="BR70" s="310"/>
      <c r="BS70" s="309"/>
      <c r="BT70" s="309"/>
      <c r="BU70" s="309"/>
      <c r="BV70" s="309"/>
      <c r="BW70" s="309"/>
      <c r="BX70" s="310"/>
      <c r="BY70" s="310"/>
      <c r="BZ70" s="323"/>
      <c r="CA70" s="316"/>
      <c r="CB70" s="310"/>
      <c r="CC70" s="309"/>
      <c r="CD70" s="309"/>
      <c r="CE70" s="309"/>
      <c r="CF70" s="309"/>
      <c r="CG70" s="309"/>
      <c r="CH70" s="310"/>
      <c r="CI70" s="310"/>
      <c r="CJ70" s="317"/>
      <c r="CK70" s="315"/>
      <c r="CL70" s="310"/>
      <c r="CM70" s="309"/>
      <c r="CN70" s="309"/>
      <c r="CO70" s="309"/>
      <c r="CP70" s="309"/>
      <c r="CQ70" s="309"/>
      <c r="CR70" s="310"/>
      <c r="CS70" s="310"/>
      <c r="CT70" s="323"/>
      <c r="CU70" s="316"/>
      <c r="CV70" s="310"/>
      <c r="CW70" s="309"/>
      <c r="CX70" s="309"/>
      <c r="CY70" s="309"/>
      <c r="CZ70" s="309"/>
      <c r="DA70" s="309"/>
      <c r="DB70" s="310"/>
      <c r="DC70" s="310"/>
      <c r="DD70" s="317"/>
      <c r="DE70" s="318" t="s">
        <v>250</v>
      </c>
      <c r="DF70" s="319"/>
      <c r="DG70" s="325"/>
      <c r="DH70" s="325">
        <v>2.13</v>
      </c>
      <c r="DI70" s="325">
        <v>2.13</v>
      </c>
      <c r="DJ70" s="325">
        <v>2.13</v>
      </c>
      <c r="DK70" s="325">
        <v>2.13</v>
      </c>
      <c r="DL70" s="325"/>
      <c r="DM70" s="325"/>
      <c r="DN70" s="325"/>
      <c r="DO70" s="325"/>
    </row>
    <row r="71" spans="1:122">
      <c r="A71" s="306"/>
      <c r="B71" s="320"/>
      <c r="C71" s="307" t="s">
        <v>207</v>
      </c>
      <c r="D71" s="321"/>
      <c r="E71" s="308"/>
      <c r="F71" s="310"/>
      <c r="G71" s="311"/>
      <c r="H71" s="309"/>
      <c r="I71" s="310"/>
      <c r="J71" s="311"/>
      <c r="K71" s="309"/>
      <c r="L71" s="310"/>
      <c r="M71" s="311"/>
      <c r="N71" s="309"/>
      <c r="O71" s="310"/>
      <c r="P71" s="311"/>
      <c r="Q71" s="312"/>
      <c r="R71" s="322"/>
      <c r="S71" s="313"/>
      <c r="T71" s="314"/>
      <c r="U71" s="314"/>
      <c r="V71" s="316">
        <v>128</v>
      </c>
      <c r="W71" s="309"/>
      <c r="X71" s="309">
        <v>128</v>
      </c>
      <c r="Y71" s="309"/>
      <c r="Z71" s="309">
        <v>128</v>
      </c>
      <c r="AA71" s="309"/>
      <c r="AB71" s="317"/>
      <c r="AC71" s="315">
        <v>32</v>
      </c>
      <c r="AD71" s="310"/>
      <c r="AE71" s="309"/>
      <c r="AF71" s="309">
        <v>32</v>
      </c>
      <c r="AG71" s="309"/>
      <c r="AH71" s="309">
        <v>32</v>
      </c>
      <c r="AI71" s="309"/>
      <c r="AJ71" s="310"/>
      <c r="AK71" s="310"/>
      <c r="AL71" s="323"/>
      <c r="AM71" s="316">
        <v>32</v>
      </c>
      <c r="AN71" s="310"/>
      <c r="AO71" s="309"/>
      <c r="AP71" s="309">
        <v>32</v>
      </c>
      <c r="AQ71" s="309"/>
      <c r="AR71" s="309">
        <v>32</v>
      </c>
      <c r="AS71" s="309"/>
      <c r="AT71" s="310"/>
      <c r="AU71" s="310"/>
      <c r="AV71" s="317"/>
      <c r="AW71" s="315">
        <v>32</v>
      </c>
      <c r="AX71" s="324"/>
      <c r="AY71" s="309"/>
      <c r="AZ71" s="309">
        <v>32</v>
      </c>
      <c r="BA71" s="309"/>
      <c r="BB71" s="309">
        <v>32</v>
      </c>
      <c r="BC71" s="309"/>
      <c r="BD71" s="310"/>
      <c r="BE71" s="310"/>
      <c r="BF71" s="323"/>
      <c r="BG71" s="316">
        <v>32</v>
      </c>
      <c r="BH71" s="310"/>
      <c r="BI71" s="309"/>
      <c r="BJ71" s="309">
        <v>32</v>
      </c>
      <c r="BK71" s="309"/>
      <c r="BL71" s="309">
        <v>32</v>
      </c>
      <c r="BM71" s="309"/>
      <c r="BN71" s="310"/>
      <c r="BO71" s="310"/>
      <c r="BP71" s="317"/>
      <c r="BQ71" s="315"/>
      <c r="BR71" s="310"/>
      <c r="BS71" s="309"/>
      <c r="BT71" s="309"/>
      <c r="BU71" s="309"/>
      <c r="BV71" s="309"/>
      <c r="BW71" s="309"/>
      <c r="BX71" s="310"/>
      <c r="BY71" s="310"/>
      <c r="BZ71" s="323"/>
      <c r="CA71" s="316"/>
      <c r="CB71" s="310"/>
      <c r="CC71" s="309"/>
      <c r="CD71" s="309"/>
      <c r="CE71" s="309"/>
      <c r="CF71" s="309"/>
      <c r="CG71" s="309"/>
      <c r="CH71" s="310"/>
      <c r="CI71" s="310"/>
      <c r="CJ71" s="317"/>
      <c r="CK71" s="315"/>
      <c r="CL71" s="310"/>
      <c r="CM71" s="309"/>
      <c r="CN71" s="309"/>
      <c r="CO71" s="309"/>
      <c r="CP71" s="309"/>
      <c r="CQ71" s="309"/>
      <c r="CR71" s="310"/>
      <c r="CS71" s="310"/>
      <c r="CT71" s="323"/>
      <c r="CU71" s="316"/>
      <c r="CV71" s="310"/>
      <c r="CW71" s="309"/>
      <c r="CX71" s="309"/>
      <c r="CY71" s="309"/>
      <c r="CZ71" s="309"/>
      <c r="DA71" s="309"/>
      <c r="DB71" s="310"/>
      <c r="DC71" s="310"/>
      <c r="DD71" s="317"/>
      <c r="DE71" s="318"/>
      <c r="DF71" s="319"/>
      <c r="DG71" s="325"/>
      <c r="DH71" s="325">
        <v>2.13</v>
      </c>
      <c r="DI71" s="325">
        <v>2.13</v>
      </c>
      <c r="DJ71" s="325">
        <v>2.13</v>
      </c>
      <c r="DK71" s="325">
        <v>2.13</v>
      </c>
      <c r="DL71" s="325"/>
      <c r="DM71" s="325"/>
      <c r="DN71" s="325"/>
      <c r="DO71" s="325"/>
    </row>
    <row r="72" spans="1:122" ht="13" thickBot="1">
      <c r="A72" s="293"/>
      <c r="B72" s="326"/>
      <c r="C72" s="294" t="s">
        <v>251</v>
      </c>
      <c r="D72" s="327"/>
      <c r="E72" s="295">
        <v>25</v>
      </c>
      <c r="F72" s="297">
        <v>25</v>
      </c>
      <c r="G72" s="298"/>
      <c r="H72" s="296">
        <v>28</v>
      </c>
      <c r="I72" s="297">
        <v>28</v>
      </c>
      <c r="J72" s="298"/>
      <c r="K72" s="296"/>
      <c r="L72" s="297"/>
      <c r="M72" s="298"/>
      <c r="N72" s="296"/>
      <c r="O72" s="297"/>
      <c r="P72" s="298"/>
      <c r="Q72" s="299"/>
      <c r="R72" s="328"/>
      <c r="S72" s="300"/>
      <c r="T72" s="301">
        <v>240</v>
      </c>
      <c r="U72" s="301">
        <v>7200</v>
      </c>
      <c r="V72" s="303">
        <v>2800</v>
      </c>
      <c r="W72" s="296"/>
      <c r="X72" s="296"/>
      <c r="Y72" s="296"/>
      <c r="Z72" s="296">
        <v>3306</v>
      </c>
      <c r="AA72" s="296"/>
      <c r="AB72" s="304">
        <v>750</v>
      </c>
      <c r="AC72" s="302">
        <v>320</v>
      </c>
      <c r="AD72" s="297">
        <v>870</v>
      </c>
      <c r="AE72" s="296"/>
      <c r="AF72" s="296"/>
      <c r="AG72" s="296"/>
      <c r="AH72" s="296">
        <v>554</v>
      </c>
      <c r="AI72" s="296"/>
      <c r="AJ72" s="297"/>
      <c r="AK72" s="297"/>
      <c r="AL72" s="329">
        <v>60</v>
      </c>
      <c r="AM72" s="303">
        <v>296</v>
      </c>
      <c r="AN72" s="297">
        <v>750</v>
      </c>
      <c r="AO72" s="296"/>
      <c r="AP72" s="296"/>
      <c r="AQ72" s="296"/>
      <c r="AR72" s="296">
        <v>458</v>
      </c>
      <c r="AS72" s="296"/>
      <c r="AT72" s="297"/>
      <c r="AU72" s="297">
        <v>180</v>
      </c>
      <c r="AV72" s="304">
        <v>60</v>
      </c>
      <c r="AW72" s="302">
        <v>368</v>
      </c>
      <c r="AX72" s="330">
        <v>840</v>
      </c>
      <c r="AY72" s="296"/>
      <c r="AZ72" s="296"/>
      <c r="BA72" s="296"/>
      <c r="BB72" s="296">
        <v>446</v>
      </c>
      <c r="BC72" s="296"/>
      <c r="BD72" s="297"/>
      <c r="BE72" s="297"/>
      <c r="BF72" s="329">
        <v>90</v>
      </c>
      <c r="BG72" s="303">
        <v>352</v>
      </c>
      <c r="BH72" s="297">
        <v>840</v>
      </c>
      <c r="BI72" s="296"/>
      <c r="BJ72" s="296"/>
      <c r="BK72" s="296"/>
      <c r="BL72" s="296">
        <v>462</v>
      </c>
      <c r="BM72" s="296"/>
      <c r="BN72" s="297"/>
      <c r="BO72" s="297">
        <v>120</v>
      </c>
      <c r="BP72" s="304">
        <v>90</v>
      </c>
      <c r="BQ72" s="302">
        <v>384</v>
      </c>
      <c r="BR72" s="297">
        <v>870</v>
      </c>
      <c r="BS72" s="296"/>
      <c r="BT72" s="296"/>
      <c r="BU72" s="296"/>
      <c r="BV72" s="296">
        <v>366</v>
      </c>
      <c r="BW72" s="296"/>
      <c r="BX72" s="297"/>
      <c r="BY72" s="297"/>
      <c r="BZ72" s="329">
        <v>120</v>
      </c>
      <c r="CA72" s="303">
        <v>360</v>
      </c>
      <c r="CB72" s="297">
        <v>750</v>
      </c>
      <c r="CC72" s="296"/>
      <c r="CD72" s="296"/>
      <c r="CE72" s="296"/>
      <c r="CF72" s="296">
        <v>270</v>
      </c>
      <c r="CG72" s="296"/>
      <c r="CH72" s="297"/>
      <c r="CI72" s="297">
        <v>180</v>
      </c>
      <c r="CJ72" s="304">
        <v>120</v>
      </c>
      <c r="CK72" s="302">
        <v>376</v>
      </c>
      <c r="CL72" s="297">
        <v>900</v>
      </c>
      <c r="CM72" s="296"/>
      <c r="CN72" s="296"/>
      <c r="CO72" s="296"/>
      <c r="CP72" s="296">
        <v>404</v>
      </c>
      <c r="CQ72" s="296"/>
      <c r="CR72" s="297"/>
      <c r="CS72" s="297"/>
      <c r="CT72" s="329">
        <v>120</v>
      </c>
      <c r="CU72" s="303">
        <v>344</v>
      </c>
      <c r="CV72" s="297">
        <v>780</v>
      </c>
      <c r="CW72" s="296"/>
      <c r="CX72" s="296"/>
      <c r="CY72" s="296"/>
      <c r="CZ72" s="296">
        <v>346</v>
      </c>
      <c r="DA72" s="296"/>
      <c r="DB72" s="297"/>
      <c r="DC72" s="297">
        <v>120</v>
      </c>
      <c r="DD72" s="304">
        <v>90</v>
      </c>
      <c r="DE72" s="305"/>
      <c r="DF72" s="331"/>
      <c r="DG72" s="332">
        <v>10.01</v>
      </c>
      <c r="DH72" s="332">
        <v>31.13</v>
      </c>
      <c r="DI72" s="332">
        <v>27.13</v>
      </c>
      <c r="DJ72" s="332">
        <v>30.13</v>
      </c>
      <c r="DK72" s="332">
        <v>30.13</v>
      </c>
      <c r="DL72" s="332">
        <v>29</v>
      </c>
      <c r="DM72" s="332">
        <v>25</v>
      </c>
      <c r="DN72" s="332">
        <v>30</v>
      </c>
      <c r="DO72" s="332">
        <v>26</v>
      </c>
    </row>
    <row r="73" spans="1:122" s="82" customFormat="1" ht="13" hidden="1" thickTop="1">
      <c r="A73" s="109"/>
      <c r="B73" s="247"/>
      <c r="C73" s="102"/>
      <c r="D73" s="102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10"/>
    </row>
    <row r="74" spans="1:122" s="82" customFormat="1" ht="13" hidden="1" thickTop="1">
      <c r="A74" s="111"/>
      <c r="B74" s="248"/>
      <c r="C74" s="83"/>
      <c r="D74" s="83"/>
      <c r="E74" s="85">
        <f>MAX(F9:F73)</f>
        <v>25</v>
      </c>
      <c r="F74" s="84"/>
      <c r="G74" s="84"/>
      <c r="H74" s="86">
        <f>MAX(I9:I73)</f>
        <v>28</v>
      </c>
      <c r="I74" s="84"/>
      <c r="J74" s="84"/>
      <c r="K74" s="86" t="str">
        <f>IF(MAX(L9:L73)&gt;0, MAX(L9:L73), "")</f>
        <v/>
      </c>
      <c r="L74" s="84"/>
      <c r="M74" s="84"/>
      <c r="N74" s="86" t="str">
        <f>IF(MAX(O9:O73)&gt;0, MAX(O9:O73), "")</f>
        <v/>
      </c>
      <c r="O74" s="84"/>
      <c r="P74" s="84"/>
      <c r="Q74" s="86"/>
      <c r="R74" s="86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6">
        <f>MAX(AC9:AC73)</f>
        <v>320</v>
      </c>
      <c r="AD74" s="86">
        <f t="shared" ref="AD74:CO74" si="0">MAX(AD9:AD73)</f>
        <v>870</v>
      </c>
      <c r="AE74" s="86">
        <f t="shared" si="0"/>
        <v>48</v>
      </c>
      <c r="AF74" s="86">
        <f t="shared" si="0"/>
        <v>240</v>
      </c>
      <c r="AG74" s="86">
        <f t="shared" si="0"/>
        <v>0</v>
      </c>
      <c r="AH74" s="86">
        <f t="shared" si="0"/>
        <v>554</v>
      </c>
      <c r="AI74" s="86">
        <f t="shared" si="0"/>
        <v>0</v>
      </c>
      <c r="AJ74" s="86">
        <f t="shared" si="0"/>
        <v>0</v>
      </c>
      <c r="AK74" s="86">
        <f t="shared" si="0"/>
        <v>0</v>
      </c>
      <c r="AL74" s="86">
        <f t="shared" si="0"/>
        <v>60</v>
      </c>
      <c r="AM74" s="86">
        <f t="shared" si="0"/>
        <v>296</v>
      </c>
      <c r="AN74" s="86">
        <f t="shared" si="0"/>
        <v>750</v>
      </c>
      <c r="AO74" s="86">
        <f t="shared" si="0"/>
        <v>72</v>
      </c>
      <c r="AP74" s="86">
        <f t="shared" si="0"/>
        <v>192</v>
      </c>
      <c r="AQ74" s="86">
        <f t="shared" si="0"/>
        <v>0</v>
      </c>
      <c r="AR74" s="86">
        <f t="shared" si="0"/>
        <v>458</v>
      </c>
      <c r="AS74" s="86">
        <f t="shared" si="0"/>
        <v>0</v>
      </c>
      <c r="AT74" s="86">
        <f t="shared" si="0"/>
        <v>0</v>
      </c>
      <c r="AU74" s="86">
        <f t="shared" si="0"/>
        <v>180</v>
      </c>
      <c r="AV74" s="86">
        <f t="shared" si="0"/>
        <v>60</v>
      </c>
      <c r="AW74" s="86">
        <f t="shared" si="0"/>
        <v>368</v>
      </c>
      <c r="AX74" s="86">
        <f t="shared" si="0"/>
        <v>840</v>
      </c>
      <c r="AY74" s="86">
        <f t="shared" si="0"/>
        <v>32</v>
      </c>
      <c r="AZ74" s="86">
        <f t="shared" si="0"/>
        <v>176</v>
      </c>
      <c r="BA74" s="86">
        <f t="shared" si="0"/>
        <v>0</v>
      </c>
      <c r="BB74" s="86">
        <f t="shared" si="0"/>
        <v>446</v>
      </c>
      <c r="BC74" s="86">
        <f t="shared" si="0"/>
        <v>0</v>
      </c>
      <c r="BD74" s="86">
        <f t="shared" si="0"/>
        <v>0</v>
      </c>
      <c r="BE74" s="86">
        <f t="shared" si="0"/>
        <v>0</v>
      </c>
      <c r="BF74" s="86">
        <f t="shared" si="0"/>
        <v>90</v>
      </c>
      <c r="BG74" s="86">
        <f t="shared" si="0"/>
        <v>352</v>
      </c>
      <c r="BH74" s="86">
        <f t="shared" si="0"/>
        <v>840</v>
      </c>
      <c r="BI74" s="86">
        <f t="shared" si="0"/>
        <v>16</v>
      </c>
      <c r="BJ74" s="86">
        <f t="shared" si="0"/>
        <v>240</v>
      </c>
      <c r="BK74" s="86">
        <f t="shared" si="0"/>
        <v>0</v>
      </c>
      <c r="BL74" s="86">
        <f t="shared" si="0"/>
        <v>462</v>
      </c>
      <c r="BM74" s="86">
        <f t="shared" si="0"/>
        <v>0</v>
      </c>
      <c r="BN74" s="86">
        <f t="shared" si="0"/>
        <v>0</v>
      </c>
      <c r="BO74" s="86">
        <f t="shared" si="0"/>
        <v>120</v>
      </c>
      <c r="BP74" s="86">
        <f t="shared" si="0"/>
        <v>90</v>
      </c>
      <c r="BQ74" s="86">
        <f t="shared" si="0"/>
        <v>384</v>
      </c>
      <c r="BR74" s="86">
        <f t="shared" si="0"/>
        <v>870</v>
      </c>
      <c r="BS74" s="86">
        <f t="shared" si="0"/>
        <v>16</v>
      </c>
      <c r="BT74" s="86">
        <f t="shared" si="0"/>
        <v>256</v>
      </c>
      <c r="BU74" s="86">
        <f t="shared" si="0"/>
        <v>0</v>
      </c>
      <c r="BV74" s="86">
        <f t="shared" si="0"/>
        <v>366</v>
      </c>
      <c r="BW74" s="86">
        <f t="shared" si="0"/>
        <v>0</v>
      </c>
      <c r="BX74" s="86">
        <f t="shared" si="0"/>
        <v>0</v>
      </c>
      <c r="BY74" s="86">
        <f t="shared" si="0"/>
        <v>0</v>
      </c>
      <c r="BZ74" s="86">
        <f t="shared" si="0"/>
        <v>120</v>
      </c>
      <c r="CA74" s="86">
        <f t="shared" si="0"/>
        <v>360</v>
      </c>
      <c r="CB74" s="86">
        <f t="shared" si="0"/>
        <v>750</v>
      </c>
      <c r="CC74" s="86">
        <f t="shared" si="0"/>
        <v>32</v>
      </c>
      <c r="CD74" s="86">
        <f t="shared" si="0"/>
        <v>256</v>
      </c>
      <c r="CE74" s="86">
        <f t="shared" si="0"/>
        <v>0</v>
      </c>
      <c r="CF74" s="86">
        <f t="shared" si="0"/>
        <v>270</v>
      </c>
      <c r="CG74" s="86">
        <f t="shared" si="0"/>
        <v>0</v>
      </c>
      <c r="CH74" s="86">
        <f t="shared" si="0"/>
        <v>0</v>
      </c>
      <c r="CI74" s="86">
        <f t="shared" si="0"/>
        <v>180</v>
      </c>
      <c r="CJ74" s="86">
        <f t="shared" si="0"/>
        <v>120</v>
      </c>
      <c r="CK74" s="86">
        <f t="shared" si="0"/>
        <v>376</v>
      </c>
      <c r="CL74" s="86">
        <f t="shared" si="0"/>
        <v>900</v>
      </c>
      <c r="CM74" s="86">
        <f t="shared" si="0"/>
        <v>0</v>
      </c>
      <c r="CN74" s="86">
        <f t="shared" si="0"/>
        <v>256</v>
      </c>
      <c r="CO74" s="86">
        <f t="shared" si="0"/>
        <v>0</v>
      </c>
      <c r="CP74" s="86">
        <f t="shared" ref="CP74:DD74" si="1">MAX(CP9:CP73)</f>
        <v>404</v>
      </c>
      <c r="CQ74" s="86">
        <f t="shared" si="1"/>
        <v>0</v>
      </c>
      <c r="CR74" s="86">
        <f t="shared" si="1"/>
        <v>0</v>
      </c>
      <c r="CS74" s="86">
        <f t="shared" si="1"/>
        <v>0</v>
      </c>
      <c r="CT74" s="86">
        <f t="shared" si="1"/>
        <v>120</v>
      </c>
      <c r="CU74" s="86">
        <f t="shared" si="1"/>
        <v>344</v>
      </c>
      <c r="CV74" s="86">
        <f t="shared" si="1"/>
        <v>780</v>
      </c>
      <c r="CW74" s="86">
        <f t="shared" si="1"/>
        <v>16</v>
      </c>
      <c r="CX74" s="86">
        <f t="shared" si="1"/>
        <v>208</v>
      </c>
      <c r="CY74" s="86">
        <f t="shared" si="1"/>
        <v>0</v>
      </c>
      <c r="CZ74" s="86">
        <f t="shared" si="1"/>
        <v>346</v>
      </c>
      <c r="DA74" s="86">
        <f t="shared" si="1"/>
        <v>0</v>
      </c>
      <c r="DB74" s="86">
        <f t="shared" si="1"/>
        <v>0</v>
      </c>
      <c r="DC74" s="86">
        <f t="shared" si="1"/>
        <v>120</v>
      </c>
      <c r="DD74" s="86">
        <f t="shared" si="1"/>
        <v>90</v>
      </c>
      <c r="DE74" s="112"/>
    </row>
    <row r="75" spans="1:122" s="82" customFormat="1" ht="13" hidden="1" thickTop="1">
      <c r="A75" s="111"/>
      <c r="B75" s="248"/>
      <c r="C75" s="83"/>
      <c r="D75" s="83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8"/>
      <c r="AC75" s="86">
        <f>AC74+AH74+AI74+AL74</f>
        <v>934</v>
      </c>
      <c r="AD75" s="86">
        <f>AD74</f>
        <v>870</v>
      </c>
      <c r="AE75" s="84"/>
      <c r="AF75" s="84"/>
      <c r="AG75" s="84"/>
      <c r="AH75" s="84"/>
      <c r="AI75" s="84"/>
      <c r="AJ75" s="84"/>
      <c r="AK75" s="86">
        <f>AK74/30</f>
        <v>0</v>
      </c>
      <c r="AL75" s="84"/>
      <c r="AM75" s="86">
        <f>AM74+AR74+AS74+AV74</f>
        <v>814</v>
      </c>
      <c r="AN75" s="86">
        <f>AN74</f>
        <v>750</v>
      </c>
      <c r="AO75" s="84"/>
      <c r="AP75" s="84"/>
      <c r="AQ75" s="84"/>
      <c r="AR75" s="84"/>
      <c r="AS75" s="84"/>
      <c r="AT75" s="84"/>
      <c r="AU75" s="86">
        <f>AU74/30</f>
        <v>6</v>
      </c>
      <c r="AV75" s="84"/>
      <c r="AW75" s="86">
        <f>AW74+BB74+BC74+BF74</f>
        <v>904</v>
      </c>
      <c r="AX75" s="86">
        <f>AX74</f>
        <v>840</v>
      </c>
      <c r="AY75" s="84"/>
      <c r="AZ75" s="84"/>
      <c r="BA75" s="84"/>
      <c r="BB75" s="84"/>
      <c r="BC75" s="84"/>
      <c r="BD75" s="84"/>
      <c r="BE75" s="86">
        <f>BE74/30</f>
        <v>0</v>
      </c>
      <c r="BF75" s="84"/>
      <c r="BG75" s="86">
        <f>BG74+BL74+BM74+BP74</f>
        <v>904</v>
      </c>
      <c r="BH75" s="86">
        <f>BH74</f>
        <v>840</v>
      </c>
      <c r="BI75" s="84"/>
      <c r="BJ75" s="84"/>
      <c r="BK75" s="84"/>
      <c r="BL75" s="84"/>
      <c r="BM75" s="84"/>
      <c r="BN75" s="84"/>
      <c r="BO75" s="86">
        <f>BO74/30</f>
        <v>4</v>
      </c>
      <c r="BP75" s="84"/>
      <c r="BQ75" s="86">
        <f>BQ74+BV74+BW74+BZ74</f>
        <v>870</v>
      </c>
      <c r="BR75" s="86">
        <f>BR74</f>
        <v>870</v>
      </c>
      <c r="BS75" s="84"/>
      <c r="BT75" s="84"/>
      <c r="BU75" s="84"/>
      <c r="BV75" s="84"/>
      <c r="BW75" s="84"/>
      <c r="BX75" s="84"/>
      <c r="BY75" s="86">
        <f>BY74/30</f>
        <v>0</v>
      </c>
      <c r="BZ75" s="84"/>
      <c r="CA75" s="86">
        <f>CA74+CF74+CG74+CJ74</f>
        <v>750</v>
      </c>
      <c r="CB75" s="86">
        <f>CB74</f>
        <v>750</v>
      </c>
      <c r="CC75" s="84"/>
      <c r="CD75" s="84"/>
      <c r="CE75" s="84"/>
      <c r="CF75" s="84"/>
      <c r="CG75" s="84"/>
      <c r="CH75" s="84"/>
      <c r="CI75" s="86">
        <f>CI74/30</f>
        <v>6</v>
      </c>
      <c r="CJ75" s="84"/>
      <c r="CK75" s="86">
        <f>CK74+CP74+CQ74+CT74</f>
        <v>900</v>
      </c>
      <c r="CL75" s="86">
        <f>CL74</f>
        <v>900</v>
      </c>
      <c r="CM75" s="84"/>
      <c r="CN75" s="84"/>
      <c r="CO75" s="84"/>
      <c r="CP75" s="84"/>
      <c r="CQ75" s="84"/>
      <c r="CR75" s="84"/>
      <c r="CS75" s="86">
        <f>CS74/30</f>
        <v>0</v>
      </c>
      <c r="CT75" s="84"/>
      <c r="CU75" s="86">
        <f>CU74+CZ74+DA74+DD74</f>
        <v>780</v>
      </c>
      <c r="CV75" s="86">
        <f>CV74</f>
        <v>780</v>
      </c>
      <c r="CW75" s="84"/>
      <c r="CX75" s="84"/>
      <c r="CY75" s="84"/>
      <c r="CZ75" s="84"/>
      <c r="DA75" s="84"/>
      <c r="DB75" s="84"/>
      <c r="DC75" s="86">
        <f>DC74/30</f>
        <v>4</v>
      </c>
      <c r="DD75" s="84"/>
      <c r="DE75" s="112"/>
    </row>
    <row r="76" spans="1:122" ht="6" customHeight="1" thickTop="1" thickBot="1">
      <c r="A76" s="391"/>
      <c r="B76" s="392"/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  <c r="AW76" s="392"/>
      <c r="AX76" s="392"/>
      <c r="AY76" s="392"/>
      <c r="AZ76" s="392"/>
      <c r="BA76" s="392"/>
      <c r="BB76" s="392"/>
      <c r="BC76" s="392"/>
      <c r="BD76" s="392"/>
      <c r="BE76" s="392"/>
      <c r="BF76" s="392"/>
      <c r="BG76" s="392"/>
      <c r="BH76" s="392"/>
      <c r="BI76" s="392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392"/>
      <c r="BY76" s="392"/>
      <c r="BZ76" s="392"/>
      <c r="CA76" s="392"/>
      <c r="CB76" s="392"/>
      <c r="CC76" s="392"/>
      <c r="CD76" s="392"/>
      <c r="CE76" s="392"/>
      <c r="CF76" s="392"/>
      <c r="CG76" s="392"/>
      <c r="CH76" s="392"/>
      <c r="CI76" s="392"/>
      <c r="CJ76" s="392"/>
      <c r="CK76" s="392"/>
      <c r="CL76" s="392"/>
      <c r="CM76" s="392"/>
      <c r="CN76" s="392"/>
      <c r="CO76" s="392"/>
      <c r="CP76" s="392"/>
      <c r="CQ76" s="392"/>
      <c r="CR76" s="392"/>
      <c r="CS76" s="392"/>
      <c r="CT76" s="392"/>
      <c r="CU76" s="392"/>
      <c r="CV76" s="392"/>
      <c r="CW76" s="392"/>
      <c r="CX76" s="392"/>
      <c r="CY76" s="392"/>
      <c r="CZ76" s="392"/>
      <c r="DA76" s="392"/>
      <c r="DB76" s="392"/>
      <c r="DC76" s="392"/>
      <c r="DD76" s="392"/>
      <c r="DE76" s="393"/>
    </row>
    <row r="77" spans="1:122" s="30" customFormat="1" ht="12.9" customHeight="1" thickTop="1">
      <c r="A77" s="55" t="s">
        <v>72</v>
      </c>
      <c r="B77" s="249"/>
      <c r="C77" s="56"/>
      <c r="D77" s="255"/>
      <c r="E77" s="59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9"/>
      <c r="X77" s="69"/>
      <c r="Y77" s="60"/>
      <c r="Z77" s="60"/>
      <c r="AA77" s="60"/>
      <c r="AB77" s="70"/>
      <c r="AC77" s="482">
        <f>IF(OR(AC78  &lt;&gt; "", AM78&lt;&gt; "",AC79 &lt;&gt;""), ROUND(AC78,1)+ROUND(AM78,1)+ROUND(IF(AC79 &lt;&gt; "", AC79, 0),1), "")</f>
        <v>60</v>
      </c>
      <c r="AD77" s="483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5"/>
      <c r="AW77" s="482">
        <f>IF(OR(AW78  &lt;&gt; "", BG78&lt;&gt; "", AW79&lt;&gt;""), ROUND(AW78,1)+ROUND(BG78,1)+ROUND(IF(AW79 &lt;&gt; "", AW79, 0),1), "")</f>
        <v>60</v>
      </c>
      <c r="AX77" s="483"/>
      <c r="AY77" s="484"/>
      <c r="AZ77" s="484"/>
      <c r="BA77" s="484"/>
      <c r="BB77" s="484"/>
      <c r="BC77" s="484"/>
      <c r="BD77" s="484"/>
      <c r="BE77" s="484"/>
      <c r="BF77" s="484"/>
      <c r="BG77" s="484"/>
      <c r="BH77" s="484"/>
      <c r="BI77" s="484"/>
      <c r="BJ77" s="484"/>
      <c r="BK77" s="484"/>
      <c r="BL77" s="484"/>
      <c r="BM77" s="484"/>
      <c r="BN77" s="484"/>
      <c r="BO77" s="484"/>
      <c r="BP77" s="485"/>
      <c r="BQ77" s="482">
        <f>IF(OR(BQ78  &lt;&gt; "", CA78&lt;&gt; "", BQ79 &lt;&gt;""), ROUND(BQ78,1)+ROUND(CA78,1)+ROUND(IF(BQ79 &lt;&gt; "", BQ79, 0),1), "")</f>
        <v>60</v>
      </c>
      <c r="BR77" s="483"/>
      <c r="BS77" s="484"/>
      <c r="BT77" s="484"/>
      <c r="BU77" s="484"/>
      <c r="BV77" s="484"/>
      <c r="BW77" s="484"/>
      <c r="BX77" s="484"/>
      <c r="BY77" s="484"/>
      <c r="BZ77" s="484"/>
      <c r="CA77" s="484"/>
      <c r="CB77" s="484"/>
      <c r="CC77" s="484"/>
      <c r="CD77" s="484"/>
      <c r="CE77" s="484"/>
      <c r="CF77" s="484"/>
      <c r="CG77" s="484"/>
      <c r="CH77" s="484"/>
      <c r="CI77" s="484"/>
      <c r="CJ77" s="485"/>
      <c r="CK77" s="482">
        <f>IF(OR(CK78  &lt;&gt; "", CU78&lt;&gt; "",CK79 &lt;&gt;""), ROUND(CK78,1)+ROUND(CU78,1)+ROUND(IF(CK79 &lt;&gt; "", CK79, 0),1), "")</f>
        <v>60</v>
      </c>
      <c r="CL77" s="483"/>
      <c r="CM77" s="484"/>
      <c r="CN77" s="484"/>
      <c r="CO77" s="484"/>
      <c r="CP77" s="484"/>
      <c r="CQ77" s="484"/>
      <c r="CR77" s="484"/>
      <c r="CS77" s="484"/>
      <c r="CT77" s="484"/>
      <c r="CU77" s="484"/>
      <c r="CV77" s="484"/>
      <c r="CW77" s="484"/>
      <c r="CX77" s="484"/>
      <c r="CY77" s="484"/>
      <c r="CZ77" s="484"/>
      <c r="DA77" s="484"/>
      <c r="DB77" s="484"/>
      <c r="DC77" s="484"/>
      <c r="DD77" s="485"/>
      <c r="DE77" s="76"/>
      <c r="DF77" s="34"/>
      <c r="DG77" s="34"/>
      <c r="DH77" s="34"/>
      <c r="DI77" s="37"/>
      <c r="DJ77" s="37"/>
      <c r="DK77" s="34"/>
      <c r="DL77" s="34"/>
      <c r="DM77" s="34"/>
      <c r="DN77" s="34"/>
      <c r="DO77" s="34"/>
      <c r="DP77" s="37"/>
      <c r="DQ77" s="37"/>
      <c r="DR77" s="29"/>
    </row>
    <row r="78" spans="1:122">
      <c r="A78" s="57" t="s">
        <v>48</v>
      </c>
      <c r="B78" s="243"/>
      <c r="C78" s="50"/>
      <c r="D78" s="256"/>
      <c r="E78" s="61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71"/>
      <c r="X78" s="71"/>
      <c r="Y78" s="62"/>
      <c r="Z78" s="62"/>
      <c r="AA78" s="62"/>
      <c r="AB78" s="72"/>
      <c r="AC78" s="494">
        <f>IF(AD75  &gt; 0, AD75/30, "")</f>
        <v>29</v>
      </c>
      <c r="AD78" s="495"/>
      <c r="AE78" s="496"/>
      <c r="AF78" s="496"/>
      <c r="AG78" s="496"/>
      <c r="AH78" s="496"/>
      <c r="AI78" s="496"/>
      <c r="AJ78" s="496"/>
      <c r="AK78" s="496"/>
      <c r="AL78" s="496"/>
      <c r="AM78" s="495">
        <f>IF(AN75  &gt; 0, AN75/30, "")</f>
        <v>25</v>
      </c>
      <c r="AN78" s="495"/>
      <c r="AO78" s="496"/>
      <c r="AP78" s="496"/>
      <c r="AQ78" s="496"/>
      <c r="AR78" s="496"/>
      <c r="AS78" s="496"/>
      <c r="AT78" s="497"/>
      <c r="AU78" s="497"/>
      <c r="AV78" s="498"/>
      <c r="AW78" s="494">
        <f>IF(AX75  &gt; 0, AX75/30, "")</f>
        <v>28</v>
      </c>
      <c r="AX78" s="495"/>
      <c r="AY78" s="496"/>
      <c r="AZ78" s="496"/>
      <c r="BA78" s="496"/>
      <c r="BB78" s="496"/>
      <c r="BC78" s="496"/>
      <c r="BD78" s="496"/>
      <c r="BE78" s="496"/>
      <c r="BF78" s="496"/>
      <c r="BG78" s="495">
        <f>IF(BH75  &gt; 0, BH75/30, "")</f>
        <v>28</v>
      </c>
      <c r="BH78" s="495"/>
      <c r="BI78" s="496"/>
      <c r="BJ78" s="496"/>
      <c r="BK78" s="496"/>
      <c r="BL78" s="496"/>
      <c r="BM78" s="496"/>
      <c r="BN78" s="497"/>
      <c r="BO78" s="497"/>
      <c r="BP78" s="498"/>
      <c r="BQ78" s="494">
        <f>IF(BR75  &gt; 0, BR75/30, "")</f>
        <v>29</v>
      </c>
      <c r="BR78" s="495"/>
      <c r="BS78" s="496"/>
      <c r="BT78" s="496"/>
      <c r="BU78" s="496"/>
      <c r="BV78" s="496"/>
      <c r="BW78" s="496"/>
      <c r="BX78" s="496"/>
      <c r="BY78" s="496"/>
      <c r="BZ78" s="496"/>
      <c r="CA78" s="495">
        <f>IF(CB75  &gt; 0, CB75/30, "")</f>
        <v>25</v>
      </c>
      <c r="CB78" s="495"/>
      <c r="CC78" s="496"/>
      <c r="CD78" s="496"/>
      <c r="CE78" s="496"/>
      <c r="CF78" s="496"/>
      <c r="CG78" s="496"/>
      <c r="CH78" s="497"/>
      <c r="CI78" s="497"/>
      <c r="CJ78" s="498"/>
      <c r="CK78" s="494">
        <f>IF(CL75  &gt; 0, CL75/30, "")</f>
        <v>30</v>
      </c>
      <c r="CL78" s="495"/>
      <c r="CM78" s="496"/>
      <c r="CN78" s="496"/>
      <c r="CO78" s="496"/>
      <c r="CP78" s="496"/>
      <c r="CQ78" s="496"/>
      <c r="CR78" s="496"/>
      <c r="CS78" s="496"/>
      <c r="CT78" s="496"/>
      <c r="CU78" s="495">
        <f>IF(CV75  &gt; 0, CV75/30, "")</f>
        <v>26</v>
      </c>
      <c r="CV78" s="495"/>
      <c r="CW78" s="496"/>
      <c r="CX78" s="496"/>
      <c r="CY78" s="496"/>
      <c r="CZ78" s="496"/>
      <c r="DA78" s="496"/>
      <c r="DB78" s="497"/>
      <c r="DC78" s="497"/>
      <c r="DD78" s="498"/>
      <c r="DE78" s="54"/>
    </row>
    <row r="79" spans="1:122">
      <c r="A79" s="389" t="s">
        <v>108</v>
      </c>
      <c r="B79" s="389"/>
      <c r="C79" s="390"/>
      <c r="D79" s="44"/>
      <c r="E79" s="61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71"/>
      <c r="X79" s="71"/>
      <c r="Y79" s="62"/>
      <c r="Z79" s="62"/>
      <c r="AA79" s="62"/>
      <c r="AB79" s="72"/>
      <c r="AC79" s="486">
        <f>IF(OR(AK75&gt;0, AU75&gt;0), ROUND(AK75,1)+ROUND(AU75,1),"")</f>
        <v>6</v>
      </c>
      <c r="AD79" s="487"/>
      <c r="AE79" s="487"/>
      <c r="AF79" s="487"/>
      <c r="AG79" s="487"/>
      <c r="AH79" s="487"/>
      <c r="AI79" s="487"/>
      <c r="AJ79" s="487"/>
      <c r="AK79" s="487"/>
      <c r="AL79" s="487"/>
      <c r="AM79" s="487"/>
      <c r="AN79" s="487"/>
      <c r="AO79" s="487"/>
      <c r="AP79" s="487"/>
      <c r="AQ79" s="487"/>
      <c r="AR79" s="487"/>
      <c r="AS79" s="487"/>
      <c r="AT79" s="487"/>
      <c r="AU79" s="487"/>
      <c r="AV79" s="488"/>
      <c r="AW79" s="486">
        <f>IF(OR(BE75&gt;0,BO75&gt;0),ROUND(BE75,1)+ROUND(BO75,1),"")</f>
        <v>4</v>
      </c>
      <c r="AX79" s="487"/>
      <c r="AY79" s="487"/>
      <c r="AZ79" s="487"/>
      <c r="BA79" s="487"/>
      <c r="BB79" s="487"/>
      <c r="BC79" s="487"/>
      <c r="BD79" s="487"/>
      <c r="BE79" s="487"/>
      <c r="BF79" s="487"/>
      <c r="BG79" s="487"/>
      <c r="BH79" s="487"/>
      <c r="BI79" s="487"/>
      <c r="BJ79" s="487"/>
      <c r="BK79" s="487"/>
      <c r="BL79" s="487"/>
      <c r="BM79" s="487"/>
      <c r="BN79" s="487"/>
      <c r="BO79" s="487"/>
      <c r="BP79" s="488"/>
      <c r="BQ79" s="486">
        <f>IF(OR(BY75&gt;0, CI75&gt;0), ROUND(BY75,1)+ROUND(CI75,1), "")</f>
        <v>6</v>
      </c>
      <c r="BR79" s="487"/>
      <c r="BS79" s="487"/>
      <c r="BT79" s="487"/>
      <c r="BU79" s="487"/>
      <c r="BV79" s="487"/>
      <c r="BW79" s="487"/>
      <c r="BX79" s="487"/>
      <c r="BY79" s="487"/>
      <c r="BZ79" s="487"/>
      <c r="CA79" s="487"/>
      <c r="CB79" s="487"/>
      <c r="CC79" s="487"/>
      <c r="CD79" s="487"/>
      <c r="CE79" s="487"/>
      <c r="CF79" s="487"/>
      <c r="CG79" s="487"/>
      <c r="CH79" s="487"/>
      <c r="CI79" s="487"/>
      <c r="CJ79" s="488"/>
      <c r="CK79" s="486">
        <f>IF(OR(CS75&gt;0, DC75&gt;0), ROUND(CS75,1)+ROUND(DC75,1),"")</f>
        <v>4</v>
      </c>
      <c r="CL79" s="487"/>
      <c r="CM79" s="487"/>
      <c r="CN79" s="487"/>
      <c r="CO79" s="487"/>
      <c r="CP79" s="487"/>
      <c r="CQ79" s="487"/>
      <c r="CR79" s="487"/>
      <c r="CS79" s="487"/>
      <c r="CT79" s="487"/>
      <c r="CU79" s="487"/>
      <c r="CV79" s="487"/>
      <c r="CW79" s="487"/>
      <c r="CX79" s="487"/>
      <c r="CY79" s="487"/>
      <c r="CZ79" s="487"/>
      <c r="DA79" s="487"/>
      <c r="DB79" s="487"/>
      <c r="DC79" s="487"/>
      <c r="DD79" s="488"/>
      <c r="DE79" s="77"/>
    </row>
    <row r="80" spans="1:122" s="100" customFormat="1" ht="12.9" customHeight="1">
      <c r="A80" s="43" t="s">
        <v>16</v>
      </c>
      <c r="B80" s="43"/>
      <c r="C80" s="43"/>
      <c r="D80" s="257"/>
      <c r="E80" s="61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71"/>
      <c r="X80" s="71"/>
      <c r="Y80" s="62"/>
      <c r="Z80" s="62"/>
      <c r="AA80" s="62"/>
      <c r="AB80" s="72"/>
      <c r="AC80" s="499">
        <f>IF(OR(COUNTIF($S9:$S73,"*01:*")&gt;0, COUNTIF($S9:$S73,"*02:*")&gt;0,COUNTIF($S9:$S73,"01~")&gt;0,COUNTIF($S9:$S73,"02~")&gt;0), COUNTIF($S9:$S73,"*01:*")+COUNTIF($S9:$S73,"*02:*")-COUNTIF($S9:$S73,"*01:02:*")+IF(COUNTIF($S9:$S73,"01~")&gt;0,1,0)+IF(COUNTIF($S9:$S73,"02~")&gt;0,1,0), "")</f>
        <v>10</v>
      </c>
      <c r="AD80" s="500"/>
      <c r="AE80" s="500"/>
      <c r="AF80" s="500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1"/>
      <c r="AW80" s="499">
        <f>IF(OR(COUNTIF($S9:$S73,"*03:*")&gt;0, COUNTIF($S9:$S73,"*04:*")&gt;0,COUNTIF($S9:$S73,"03~")&gt;0,COUNTIF($S9:$S73,"04~")&gt;0), COUNTIF($S9:$S73,"*03:*")+COUNTIF($S9:$S73,"*04:*")-COUNTIF($S9:$S73,"*03:04:*")+IF(COUNTIF($S9:$S73,"03~")&gt;0,1,0)+IF(COUNTIF($S9:$S73,"04~")&gt;0,1,0), "")</f>
        <v>13</v>
      </c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1"/>
      <c r="BQ80" s="499">
        <f>IF(OR(COUNTIF($S9:$S73,"*05:*")&gt;0, COUNTIF($S9:$S73,"*06:*")&gt;0,COUNTIF($S9:$S73,"05~")&gt;0,COUNTIF($S9:$S73,"06~")&gt;0), COUNTIF($S9:$S73,"*05:*")+COUNTIF($S9:$S73,"*06:*")-COUNTIF($S9:$S73,"*05:06:*")+IF(COUNTIF($S9:$S73,"05~")&gt;0,1,0)+IF(COUNTIF($S9:$S73,"06~")&gt;0,1,0), "")</f>
        <v>12</v>
      </c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500"/>
      <c r="CC80" s="500"/>
      <c r="CD80" s="500"/>
      <c r="CE80" s="500"/>
      <c r="CF80" s="500"/>
      <c r="CG80" s="500"/>
      <c r="CH80" s="500"/>
      <c r="CI80" s="500"/>
      <c r="CJ80" s="501"/>
      <c r="CK80" s="499">
        <f>IF(OR(COUNTIF($S9:$S73,"*07:*")&gt;0, COUNTIF($S9:$S73,"*08:*")&gt;0,COUNTIF($S9:$S73,"07~")&gt;0,COUNTIF($S9:$S73,"08~")&gt;0), COUNTIF($S9:$S73,"*07:*")+COUNTIF($S9:$S73,"*08:*")-COUNTIF($S9:$S73,"*07:08:*")+IF(COUNTIF($S9:$S73,"07~")&gt;0,1,0)+IF(COUNTIF($S9:$S73,"08~")&gt;0,1,0), "")</f>
        <v>12</v>
      </c>
      <c r="CL80" s="500"/>
      <c r="CM80" s="500"/>
      <c r="CN80" s="500"/>
      <c r="CO80" s="500"/>
      <c r="CP80" s="500"/>
      <c r="CQ80" s="500"/>
      <c r="CR80" s="500"/>
      <c r="CS80" s="500"/>
      <c r="CT80" s="500"/>
      <c r="CU80" s="500"/>
      <c r="CV80" s="500"/>
      <c r="CW80" s="500"/>
      <c r="CX80" s="500"/>
      <c r="CY80" s="500"/>
      <c r="CZ80" s="500"/>
      <c r="DA80" s="500"/>
      <c r="DB80" s="500"/>
      <c r="DC80" s="500"/>
      <c r="DD80" s="501"/>
      <c r="DE80" s="77"/>
      <c r="DF80" s="34"/>
      <c r="DG80" s="34"/>
      <c r="DH80" s="34"/>
      <c r="DI80" s="37"/>
      <c r="DJ80" s="37"/>
      <c r="DK80" s="34"/>
      <c r="DL80" s="34"/>
      <c r="DM80" s="34"/>
      <c r="DN80" s="34"/>
      <c r="DO80" s="34"/>
      <c r="DP80" s="37"/>
      <c r="DQ80" s="37"/>
      <c r="DR80" s="114"/>
    </row>
    <row r="81" spans="1:122" s="100" customFormat="1" ht="12.9" customHeight="1">
      <c r="A81" s="97" t="s">
        <v>33</v>
      </c>
      <c r="B81" s="250"/>
      <c r="C81" s="49"/>
      <c r="D81" s="257"/>
      <c r="E81" s="61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71"/>
      <c r="X81" s="71"/>
      <c r="Y81" s="62"/>
      <c r="Z81" s="62"/>
      <c r="AA81" s="62"/>
      <c r="AB81" s="72"/>
      <c r="AC81" s="489">
        <f>IF(AND(AC5&lt;&gt;"",AD74-AL74&gt;0), (AD74-AL74)/AC5, "")</f>
        <v>50.625</v>
      </c>
      <c r="AD81" s="490"/>
      <c r="AE81" s="491"/>
      <c r="AF81" s="491"/>
      <c r="AG81" s="491"/>
      <c r="AH81" s="491"/>
      <c r="AI81" s="491"/>
      <c r="AJ81" s="491"/>
      <c r="AK81" s="491"/>
      <c r="AL81" s="491"/>
      <c r="AM81" s="490">
        <f>IF(AND(AM5&lt;&gt;"",AN74-AV74&gt;0), (AN74-AV74)/AM5, "")</f>
        <v>43.125</v>
      </c>
      <c r="AN81" s="490"/>
      <c r="AO81" s="491"/>
      <c r="AP81" s="491"/>
      <c r="AQ81" s="491"/>
      <c r="AR81" s="491"/>
      <c r="AS81" s="491"/>
      <c r="AT81" s="492"/>
      <c r="AU81" s="492"/>
      <c r="AV81" s="493"/>
      <c r="AW81" s="489">
        <f>IF(AND(AW5&lt;&gt;"",AX74-BF74&gt;0), (AX74-BF74)/AW5, "")</f>
        <v>46.875</v>
      </c>
      <c r="AX81" s="490"/>
      <c r="AY81" s="491"/>
      <c r="AZ81" s="491"/>
      <c r="BA81" s="491"/>
      <c r="BB81" s="491"/>
      <c r="BC81" s="491"/>
      <c r="BD81" s="491"/>
      <c r="BE81" s="491"/>
      <c r="BF81" s="491"/>
      <c r="BG81" s="490">
        <f>IF(AND(BG5&lt;&gt;"",BH74-BP74&gt;0), (BH74-BP74)/BG5, "")</f>
        <v>46.875</v>
      </c>
      <c r="BH81" s="490"/>
      <c r="BI81" s="491"/>
      <c r="BJ81" s="491"/>
      <c r="BK81" s="491"/>
      <c r="BL81" s="491"/>
      <c r="BM81" s="491"/>
      <c r="BN81" s="492"/>
      <c r="BO81" s="492"/>
      <c r="BP81" s="493"/>
      <c r="BQ81" s="489">
        <f>IF(AND(BQ5&lt;&gt;"",BR74-BZ74&gt;0), (BR74-BZ74)/BQ5, "")</f>
        <v>46.875</v>
      </c>
      <c r="BR81" s="490"/>
      <c r="BS81" s="491"/>
      <c r="BT81" s="491"/>
      <c r="BU81" s="491"/>
      <c r="BV81" s="491"/>
      <c r="BW81" s="491"/>
      <c r="BX81" s="491"/>
      <c r="BY81" s="491"/>
      <c r="BZ81" s="491"/>
      <c r="CA81" s="490">
        <f>IF(AND(CA5&lt;&gt;"",CB74-CJ74&gt;0), (CB74-CJ74)/CA5, "")</f>
        <v>39.375</v>
      </c>
      <c r="CB81" s="490"/>
      <c r="CC81" s="491"/>
      <c r="CD81" s="491"/>
      <c r="CE81" s="491"/>
      <c r="CF81" s="491"/>
      <c r="CG81" s="491"/>
      <c r="CH81" s="492"/>
      <c r="CI81" s="492"/>
      <c r="CJ81" s="493"/>
      <c r="CK81" s="489">
        <f>IF(AND(CK5&lt;&gt;"",CL74-CT74&gt;0), (CL74-CT74)/CK5, "")</f>
        <v>48.75</v>
      </c>
      <c r="CL81" s="490"/>
      <c r="CM81" s="491"/>
      <c r="CN81" s="491"/>
      <c r="CO81" s="491"/>
      <c r="CP81" s="491"/>
      <c r="CQ81" s="491"/>
      <c r="CR81" s="491"/>
      <c r="CS81" s="491"/>
      <c r="CT81" s="491"/>
      <c r="CU81" s="490">
        <f>IF(AND(CU5&lt;&gt;"",CV74-DD74&gt;0), (CV74-DD74)/CU5, "")</f>
        <v>43.125</v>
      </c>
      <c r="CV81" s="490"/>
      <c r="CW81" s="491"/>
      <c r="CX81" s="491"/>
      <c r="CY81" s="491"/>
      <c r="CZ81" s="491"/>
      <c r="DA81" s="491"/>
      <c r="DB81" s="492"/>
      <c r="DC81" s="492"/>
      <c r="DD81" s="493"/>
      <c r="DE81" s="54"/>
      <c r="DF81" s="34"/>
      <c r="DG81" s="34"/>
      <c r="DH81" s="34"/>
      <c r="DI81" s="37"/>
      <c r="DJ81" s="37"/>
      <c r="DK81" s="34"/>
      <c r="DL81" s="34"/>
      <c r="DM81" s="34"/>
      <c r="DN81" s="34"/>
      <c r="DO81" s="34"/>
      <c r="DP81" s="37"/>
      <c r="DQ81" s="37"/>
      <c r="DR81" s="114"/>
    </row>
    <row r="82" spans="1:122" s="30" customFormat="1" ht="12.9" customHeight="1">
      <c r="A82" s="57" t="s">
        <v>42</v>
      </c>
      <c r="B82" s="243"/>
      <c r="C82" s="43"/>
      <c r="D82" s="257"/>
      <c r="E82" s="61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71"/>
      <c r="X82" s="71"/>
      <c r="Y82" s="62"/>
      <c r="Z82" s="62"/>
      <c r="AA82" s="62"/>
      <c r="AB82" s="72"/>
      <c r="AC82" s="471">
        <f>IF(AND(AC5&lt;&gt;"",AC74 &gt; 0), AC74/AC5, "")</f>
        <v>20</v>
      </c>
      <c r="AD82" s="472"/>
      <c r="AE82" s="473"/>
      <c r="AF82" s="473"/>
      <c r="AG82" s="473"/>
      <c r="AH82" s="473"/>
      <c r="AI82" s="473"/>
      <c r="AJ82" s="473"/>
      <c r="AK82" s="473"/>
      <c r="AL82" s="473"/>
      <c r="AM82" s="472">
        <f>IF(AND(AM5&lt;&gt;"",AM74 &gt; 0), AM74/AM5, "")</f>
        <v>18.5</v>
      </c>
      <c r="AN82" s="472"/>
      <c r="AO82" s="473"/>
      <c r="AP82" s="473"/>
      <c r="AQ82" s="473"/>
      <c r="AR82" s="473"/>
      <c r="AS82" s="473"/>
      <c r="AT82" s="480"/>
      <c r="AU82" s="480"/>
      <c r="AV82" s="481"/>
      <c r="AW82" s="471">
        <f>IF(AND(AW5&lt;&gt;"",AW74 &gt; 0), AW74/AW5, "")</f>
        <v>23</v>
      </c>
      <c r="AX82" s="472"/>
      <c r="AY82" s="473"/>
      <c r="AZ82" s="473"/>
      <c r="BA82" s="473"/>
      <c r="BB82" s="473"/>
      <c r="BC82" s="473"/>
      <c r="BD82" s="473"/>
      <c r="BE82" s="473"/>
      <c r="BF82" s="473"/>
      <c r="BG82" s="472">
        <f>IF(AND(BG5&lt;&gt;"",BG74 &gt; 0), BG74/BG5, "")</f>
        <v>22</v>
      </c>
      <c r="BH82" s="472"/>
      <c r="BI82" s="473"/>
      <c r="BJ82" s="473"/>
      <c r="BK82" s="473"/>
      <c r="BL82" s="473"/>
      <c r="BM82" s="473"/>
      <c r="BN82" s="480"/>
      <c r="BO82" s="480"/>
      <c r="BP82" s="481"/>
      <c r="BQ82" s="471">
        <f>IF(AND(BQ5&lt;&gt;"",BQ74 &gt; 0), BQ74/BQ5, "")</f>
        <v>24</v>
      </c>
      <c r="BR82" s="472"/>
      <c r="BS82" s="473"/>
      <c r="BT82" s="473"/>
      <c r="BU82" s="473"/>
      <c r="BV82" s="473"/>
      <c r="BW82" s="473"/>
      <c r="BX82" s="473"/>
      <c r="BY82" s="473"/>
      <c r="BZ82" s="473"/>
      <c r="CA82" s="472">
        <f>IF(AND(CA5&lt;&gt;"",CA74 &gt; 0), CA74/CA5, "")</f>
        <v>22.5</v>
      </c>
      <c r="CB82" s="472"/>
      <c r="CC82" s="473"/>
      <c r="CD82" s="473"/>
      <c r="CE82" s="473"/>
      <c r="CF82" s="473"/>
      <c r="CG82" s="473"/>
      <c r="CH82" s="480"/>
      <c r="CI82" s="480"/>
      <c r="CJ82" s="481"/>
      <c r="CK82" s="471">
        <f>IF(AND(CK5&lt;&gt;"",CK74 &gt; 0), CK74/CK5, "")</f>
        <v>23.5</v>
      </c>
      <c r="CL82" s="472"/>
      <c r="CM82" s="473"/>
      <c r="CN82" s="473"/>
      <c r="CO82" s="473"/>
      <c r="CP82" s="473"/>
      <c r="CQ82" s="473"/>
      <c r="CR82" s="473"/>
      <c r="CS82" s="473"/>
      <c r="CT82" s="473"/>
      <c r="CU82" s="472">
        <f>IF(AND(CU5&lt;&gt;"",CU74 &gt; 0), CU74/CU5, "")</f>
        <v>21.5</v>
      </c>
      <c r="CV82" s="472"/>
      <c r="CW82" s="473"/>
      <c r="CX82" s="473"/>
      <c r="CY82" s="473"/>
      <c r="CZ82" s="473"/>
      <c r="DA82" s="473"/>
      <c r="DB82" s="480"/>
      <c r="DC82" s="480"/>
      <c r="DD82" s="481"/>
      <c r="DE82" s="54"/>
      <c r="DF82" s="34"/>
      <c r="DG82" s="34"/>
      <c r="DH82" s="34"/>
      <c r="DI82" s="37"/>
      <c r="DJ82" s="37"/>
      <c r="DK82" s="34"/>
      <c r="DL82" s="34"/>
      <c r="DM82" s="34"/>
      <c r="DN82" s="34"/>
      <c r="DO82" s="34"/>
      <c r="DP82" s="37"/>
      <c r="DQ82" s="37"/>
      <c r="DR82" s="29"/>
    </row>
    <row r="83" spans="1:122" s="30" customFormat="1" ht="12.75" hidden="1" customHeight="1">
      <c r="A83" s="57" t="s">
        <v>82</v>
      </c>
      <c r="B83" s="243"/>
      <c r="C83" s="43"/>
      <c r="D83" s="257"/>
      <c r="E83" s="61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71"/>
      <c r="X83" s="71"/>
      <c r="Y83" s="62"/>
      <c r="Z83" s="62"/>
      <c r="AA83" s="62"/>
      <c r="AB83" s="72"/>
      <c r="AC83" s="471">
        <f>IF(AD75 &gt; 0, AD75, "")</f>
        <v>870</v>
      </c>
      <c r="AD83" s="472"/>
      <c r="AE83" s="473"/>
      <c r="AF83" s="473"/>
      <c r="AG83" s="473"/>
      <c r="AH83" s="473"/>
      <c r="AI83" s="473"/>
      <c r="AJ83" s="473"/>
      <c r="AK83" s="473"/>
      <c r="AL83" s="473"/>
      <c r="AM83" s="472">
        <f>IF(AN75 &gt; 0, AN75, "")</f>
        <v>750</v>
      </c>
      <c r="AN83" s="472"/>
      <c r="AO83" s="473"/>
      <c r="AP83" s="473"/>
      <c r="AQ83" s="473"/>
      <c r="AR83" s="473"/>
      <c r="AS83" s="473"/>
      <c r="AT83" s="480"/>
      <c r="AU83" s="480"/>
      <c r="AV83" s="481"/>
      <c r="AW83" s="471">
        <f>IF(AX75 &gt; 0, AX75, "")</f>
        <v>840</v>
      </c>
      <c r="AX83" s="472"/>
      <c r="AY83" s="473"/>
      <c r="AZ83" s="473"/>
      <c r="BA83" s="473"/>
      <c r="BB83" s="473"/>
      <c r="BC83" s="473"/>
      <c r="BD83" s="473"/>
      <c r="BE83" s="473"/>
      <c r="BF83" s="473"/>
      <c r="BG83" s="472">
        <f>IF(BH75 &gt; 0, BH75, "")</f>
        <v>840</v>
      </c>
      <c r="BH83" s="472"/>
      <c r="BI83" s="473"/>
      <c r="BJ83" s="473"/>
      <c r="BK83" s="473"/>
      <c r="BL83" s="473"/>
      <c r="BM83" s="473"/>
      <c r="BN83" s="480"/>
      <c r="BO83" s="480"/>
      <c r="BP83" s="481"/>
      <c r="BQ83" s="471">
        <f>IF(BR75 &gt; 0, BR75, "")</f>
        <v>870</v>
      </c>
      <c r="BR83" s="472"/>
      <c r="BS83" s="473"/>
      <c r="BT83" s="473"/>
      <c r="BU83" s="473"/>
      <c r="BV83" s="473"/>
      <c r="BW83" s="473"/>
      <c r="BX83" s="473"/>
      <c r="BY83" s="473"/>
      <c r="BZ83" s="473"/>
      <c r="CA83" s="472">
        <f>IF(CB75 &gt; 0, CB75, "")</f>
        <v>750</v>
      </c>
      <c r="CB83" s="472"/>
      <c r="CC83" s="473"/>
      <c r="CD83" s="473"/>
      <c r="CE83" s="473"/>
      <c r="CF83" s="473"/>
      <c r="CG83" s="473"/>
      <c r="CH83" s="480"/>
      <c r="CI83" s="480"/>
      <c r="CJ83" s="481"/>
      <c r="CK83" s="471">
        <f>IF(CL75 &gt; 0, CL75, "")</f>
        <v>900</v>
      </c>
      <c r="CL83" s="472"/>
      <c r="CM83" s="473"/>
      <c r="CN83" s="473"/>
      <c r="CO83" s="473"/>
      <c r="CP83" s="473"/>
      <c r="CQ83" s="473"/>
      <c r="CR83" s="473"/>
      <c r="CS83" s="473"/>
      <c r="CT83" s="473"/>
      <c r="CU83" s="472">
        <f>IF(CV75 &gt; 0, CV75, "")</f>
        <v>780</v>
      </c>
      <c r="CV83" s="472"/>
      <c r="CW83" s="473"/>
      <c r="CX83" s="473"/>
      <c r="CY83" s="473"/>
      <c r="CZ83" s="473"/>
      <c r="DA83" s="473"/>
      <c r="DB83" s="480"/>
      <c r="DC83" s="480"/>
      <c r="DD83" s="481"/>
      <c r="DE83" s="54"/>
      <c r="DF83" s="34"/>
      <c r="DG83" s="34"/>
      <c r="DH83" s="34"/>
      <c r="DI83" s="37"/>
      <c r="DJ83" s="37"/>
      <c r="DK83" s="34"/>
      <c r="DL83" s="34"/>
      <c r="DM83" s="34"/>
      <c r="DN83" s="34"/>
      <c r="DO83" s="34"/>
      <c r="DP83" s="37"/>
      <c r="DQ83" s="37"/>
      <c r="DR83" s="29"/>
    </row>
    <row r="84" spans="1:122" s="30" customFormat="1" ht="12.75" hidden="1" customHeight="1">
      <c r="A84" s="57" t="s">
        <v>83</v>
      </c>
      <c r="B84" s="243"/>
      <c r="C84" s="43"/>
      <c r="D84" s="257"/>
      <c r="E84" s="61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71"/>
      <c r="X84" s="71"/>
      <c r="Y84" s="62"/>
      <c r="Z84" s="62"/>
      <c r="AA84" s="62"/>
      <c r="AB84" s="72"/>
      <c r="AC84" s="471">
        <f>IF(AC75 &gt; 0, AC75, "")</f>
        <v>934</v>
      </c>
      <c r="AD84" s="472"/>
      <c r="AE84" s="473"/>
      <c r="AF84" s="473"/>
      <c r="AG84" s="473"/>
      <c r="AH84" s="473"/>
      <c r="AI84" s="473"/>
      <c r="AJ84" s="473"/>
      <c r="AK84" s="473"/>
      <c r="AL84" s="473"/>
      <c r="AM84" s="472">
        <f>IF(AM75 &gt; 0, AM75, "")</f>
        <v>814</v>
      </c>
      <c r="AN84" s="472"/>
      <c r="AO84" s="473"/>
      <c r="AP84" s="473"/>
      <c r="AQ84" s="473"/>
      <c r="AR84" s="473"/>
      <c r="AS84" s="473"/>
      <c r="AT84" s="480"/>
      <c r="AU84" s="480"/>
      <c r="AV84" s="481"/>
      <c r="AW84" s="471">
        <f>IF(AW75 &gt; 0, AW75, "")</f>
        <v>904</v>
      </c>
      <c r="AX84" s="472"/>
      <c r="AY84" s="473"/>
      <c r="AZ84" s="473"/>
      <c r="BA84" s="473"/>
      <c r="BB84" s="473"/>
      <c r="BC84" s="473"/>
      <c r="BD84" s="473"/>
      <c r="BE84" s="473"/>
      <c r="BF84" s="473"/>
      <c r="BG84" s="472">
        <f>IF(BG75 &gt; 0, BG75, "")</f>
        <v>904</v>
      </c>
      <c r="BH84" s="472"/>
      <c r="BI84" s="473"/>
      <c r="BJ84" s="473"/>
      <c r="BK84" s="473"/>
      <c r="BL84" s="473"/>
      <c r="BM84" s="473"/>
      <c r="BN84" s="480"/>
      <c r="BO84" s="480"/>
      <c r="BP84" s="481"/>
      <c r="BQ84" s="471">
        <f>IF(BQ75 &gt; 0, BQ75, "")</f>
        <v>870</v>
      </c>
      <c r="BR84" s="472"/>
      <c r="BS84" s="473"/>
      <c r="BT84" s="473"/>
      <c r="BU84" s="473"/>
      <c r="BV84" s="473"/>
      <c r="BW84" s="473"/>
      <c r="BX84" s="473"/>
      <c r="BY84" s="473"/>
      <c r="BZ84" s="473"/>
      <c r="CA84" s="472">
        <f>IF(CA75 &gt; 0, CA75, "")</f>
        <v>750</v>
      </c>
      <c r="CB84" s="472"/>
      <c r="CC84" s="473"/>
      <c r="CD84" s="473"/>
      <c r="CE84" s="473"/>
      <c r="CF84" s="473"/>
      <c r="CG84" s="473"/>
      <c r="CH84" s="480"/>
      <c r="CI84" s="480"/>
      <c r="CJ84" s="481"/>
      <c r="CK84" s="471">
        <f>IF(CK75 &gt; 0, CK75, "")</f>
        <v>900</v>
      </c>
      <c r="CL84" s="472"/>
      <c r="CM84" s="473"/>
      <c r="CN84" s="473"/>
      <c r="CO84" s="473"/>
      <c r="CP84" s="473"/>
      <c r="CQ84" s="473"/>
      <c r="CR84" s="473"/>
      <c r="CS84" s="473"/>
      <c r="CT84" s="473"/>
      <c r="CU84" s="472">
        <f>IF(CU75 &gt; 0, CU75, "")</f>
        <v>780</v>
      </c>
      <c r="CV84" s="472"/>
      <c r="CW84" s="473"/>
      <c r="CX84" s="473"/>
      <c r="CY84" s="473"/>
      <c r="CZ84" s="473"/>
      <c r="DA84" s="473"/>
      <c r="DB84" s="480"/>
      <c r="DC84" s="480"/>
      <c r="DD84" s="481"/>
      <c r="DE84" s="54"/>
      <c r="DF84" s="34"/>
      <c r="DG84" s="34"/>
      <c r="DH84" s="34"/>
      <c r="DI84" s="37"/>
      <c r="DJ84" s="37"/>
      <c r="DK84" s="34"/>
      <c r="DL84" s="34"/>
      <c r="DM84" s="34"/>
      <c r="DN84" s="34"/>
      <c r="DO84" s="34"/>
      <c r="DP84" s="37"/>
      <c r="DQ84" s="37"/>
      <c r="DR84" s="29"/>
    </row>
    <row r="85" spans="1:122" s="30" customFormat="1" ht="12.9" customHeight="1">
      <c r="A85" s="58" t="s">
        <v>19</v>
      </c>
      <c r="B85" s="251"/>
      <c r="C85" s="46"/>
      <c r="D85" s="257"/>
      <c r="E85" s="61"/>
      <c r="F85" s="62"/>
      <c r="G85" s="62"/>
      <c r="H85" s="62"/>
      <c r="I85" s="62"/>
      <c r="J85" s="62"/>
      <c r="K85" s="62" t="str">
        <f>K74</f>
        <v/>
      </c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71"/>
      <c r="X85" s="71"/>
      <c r="Y85" s="62"/>
      <c r="Z85" s="62"/>
      <c r="AA85" s="62"/>
      <c r="AB85" s="72"/>
      <c r="AC85" s="471" t="str">
        <f>IF(COUNTIF($M9:$M73,"*01:*")&gt;0,  COUNTIF($M9:$M73,"*01:*"), "")</f>
        <v/>
      </c>
      <c r="AD85" s="472"/>
      <c r="AE85" s="473"/>
      <c r="AF85" s="473"/>
      <c r="AG85" s="473"/>
      <c r="AH85" s="473"/>
      <c r="AI85" s="473"/>
      <c r="AJ85" s="473"/>
      <c r="AK85" s="473"/>
      <c r="AL85" s="473"/>
      <c r="AM85" s="472" t="str">
        <f>IF(COUNTIF($M9:$M73,"*02:*")&gt;0,  COUNTIF($M9:$M73,"*02:*"), "")</f>
        <v/>
      </c>
      <c r="AN85" s="472"/>
      <c r="AO85" s="473"/>
      <c r="AP85" s="473"/>
      <c r="AQ85" s="473"/>
      <c r="AR85" s="473"/>
      <c r="AS85" s="473"/>
      <c r="AT85" s="480"/>
      <c r="AU85" s="480"/>
      <c r="AV85" s="481"/>
      <c r="AW85" s="471" t="str">
        <f>IF(COUNTIF($M9:$M73,"*03:*")&gt;0,  COUNTIF($M9:$M73,"*03:*"), "")</f>
        <v/>
      </c>
      <c r="AX85" s="472"/>
      <c r="AY85" s="473"/>
      <c r="AZ85" s="473"/>
      <c r="BA85" s="473"/>
      <c r="BB85" s="473"/>
      <c r="BC85" s="473"/>
      <c r="BD85" s="473"/>
      <c r="BE85" s="473"/>
      <c r="BF85" s="473"/>
      <c r="BG85" s="472" t="str">
        <f>IF(COUNTIF($M9:$M73,"*04:*")&gt;0,  COUNTIF($M9:$M73,"*04:*"), "")</f>
        <v/>
      </c>
      <c r="BH85" s="472"/>
      <c r="BI85" s="473"/>
      <c r="BJ85" s="473"/>
      <c r="BK85" s="473"/>
      <c r="BL85" s="473"/>
      <c r="BM85" s="473"/>
      <c r="BN85" s="480"/>
      <c r="BO85" s="480"/>
      <c r="BP85" s="481"/>
      <c r="BQ85" s="471" t="str">
        <f>IF(COUNTIF($M9:$M73,"*05:*")&gt;0,  COUNTIF($M9:$M73,"*05:*"), "")</f>
        <v/>
      </c>
      <c r="BR85" s="472"/>
      <c r="BS85" s="473"/>
      <c r="BT85" s="473"/>
      <c r="BU85" s="473"/>
      <c r="BV85" s="473"/>
      <c r="BW85" s="473"/>
      <c r="BX85" s="473"/>
      <c r="BY85" s="473"/>
      <c r="BZ85" s="473"/>
      <c r="CA85" s="472" t="str">
        <f>IF(COUNTIF($M9:$M73,"*06:*")&gt;0,  COUNTIF($M9:$M73,"*06:*"), "")</f>
        <v/>
      </c>
      <c r="CB85" s="472"/>
      <c r="CC85" s="473"/>
      <c r="CD85" s="473"/>
      <c r="CE85" s="473"/>
      <c r="CF85" s="473"/>
      <c r="CG85" s="473"/>
      <c r="CH85" s="480"/>
      <c r="CI85" s="480"/>
      <c r="CJ85" s="481"/>
      <c r="CK85" s="471" t="str">
        <f>IF(COUNTIF($M9:$M73,"*07:*")&gt;0,  COUNTIF($M9:$M73,"*07:*"), "")</f>
        <v/>
      </c>
      <c r="CL85" s="472"/>
      <c r="CM85" s="473"/>
      <c r="CN85" s="473"/>
      <c r="CO85" s="473"/>
      <c r="CP85" s="473"/>
      <c r="CQ85" s="473"/>
      <c r="CR85" s="473"/>
      <c r="CS85" s="473"/>
      <c r="CT85" s="473"/>
      <c r="CU85" s="472" t="str">
        <f>IF(COUNTIF($M9:$M73,"*08:*")&gt;0,  COUNTIF($M9:$M73,"*08:*"), "")</f>
        <v/>
      </c>
      <c r="CV85" s="472"/>
      <c r="CW85" s="473"/>
      <c r="CX85" s="473"/>
      <c r="CY85" s="473"/>
      <c r="CZ85" s="473"/>
      <c r="DA85" s="473"/>
      <c r="DB85" s="480"/>
      <c r="DC85" s="480"/>
      <c r="DD85" s="481"/>
      <c r="DE85" s="77"/>
      <c r="DF85" s="34"/>
      <c r="DG85" s="34"/>
      <c r="DH85" s="34"/>
      <c r="DI85" s="37"/>
      <c r="DJ85" s="37"/>
      <c r="DK85" s="34"/>
      <c r="DL85" s="34"/>
      <c r="DM85" s="34"/>
      <c r="DN85" s="34"/>
      <c r="DO85" s="34"/>
      <c r="DP85" s="37"/>
      <c r="DQ85" s="37"/>
      <c r="DR85" s="29"/>
    </row>
    <row r="86" spans="1:122" s="47" customFormat="1" ht="12.9" customHeight="1">
      <c r="A86" s="57" t="s">
        <v>20</v>
      </c>
      <c r="B86" s="243"/>
      <c r="C86" s="48"/>
      <c r="D86" s="258"/>
      <c r="E86" s="63"/>
      <c r="F86" s="64"/>
      <c r="G86" s="64"/>
      <c r="H86" s="64"/>
      <c r="I86" s="64"/>
      <c r="J86" s="64"/>
      <c r="K86" s="64"/>
      <c r="L86" s="64"/>
      <c r="M86" s="64"/>
      <c r="N86" s="64" t="str">
        <f>N74</f>
        <v/>
      </c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73"/>
      <c r="AC86" s="471" t="str">
        <f>IF(COUNTIF($P9:$P73,"*01:*")&gt;0,  COUNTIF($P9:$P73,"*01:*"), "")</f>
        <v/>
      </c>
      <c r="AD86" s="472"/>
      <c r="AE86" s="472"/>
      <c r="AF86" s="472"/>
      <c r="AG86" s="472"/>
      <c r="AH86" s="472"/>
      <c r="AI86" s="472"/>
      <c r="AJ86" s="472"/>
      <c r="AK86" s="472"/>
      <c r="AL86" s="472"/>
      <c r="AM86" s="472" t="str">
        <f>IF(COUNTIF($P9:$P73,"*02:*")&gt;0,  COUNTIF($P9:$P73,"*02:*"), "")</f>
        <v/>
      </c>
      <c r="AN86" s="472"/>
      <c r="AO86" s="472"/>
      <c r="AP86" s="472"/>
      <c r="AQ86" s="472"/>
      <c r="AR86" s="472"/>
      <c r="AS86" s="472"/>
      <c r="AT86" s="476"/>
      <c r="AU86" s="476"/>
      <c r="AV86" s="477"/>
      <c r="AW86" s="471" t="str">
        <f>IF(COUNTIF($P9:$P73,"*03:*")&gt;0,  COUNTIF($P9:$P73,"*03:*"), "")</f>
        <v/>
      </c>
      <c r="AX86" s="472"/>
      <c r="AY86" s="472"/>
      <c r="AZ86" s="472"/>
      <c r="BA86" s="472"/>
      <c r="BB86" s="472"/>
      <c r="BC86" s="472"/>
      <c r="BD86" s="472"/>
      <c r="BE86" s="472"/>
      <c r="BF86" s="472"/>
      <c r="BG86" s="472" t="str">
        <f>IF(COUNTIF($P9:$P73,"*04:*")&gt;0,  COUNTIF($P9:$P73,"*04:*"), "")</f>
        <v/>
      </c>
      <c r="BH86" s="472"/>
      <c r="BI86" s="472"/>
      <c r="BJ86" s="472"/>
      <c r="BK86" s="472"/>
      <c r="BL86" s="472"/>
      <c r="BM86" s="472"/>
      <c r="BN86" s="476"/>
      <c r="BO86" s="476"/>
      <c r="BP86" s="477"/>
      <c r="BQ86" s="471" t="str">
        <f>IF(COUNTIF($P9:$P73,"*05:*")&gt;0,  COUNTIF($P9:$P73,"*05:*"), "")</f>
        <v/>
      </c>
      <c r="BR86" s="472"/>
      <c r="BS86" s="472"/>
      <c r="BT86" s="472"/>
      <c r="BU86" s="472"/>
      <c r="BV86" s="472"/>
      <c r="BW86" s="472"/>
      <c r="BX86" s="472"/>
      <c r="BY86" s="472"/>
      <c r="BZ86" s="472"/>
      <c r="CA86" s="472" t="str">
        <f>IF(COUNTIF($P9:$P73,"*06:*")&gt;0,  COUNTIF($P9:$P73,"*06:*"), "")</f>
        <v/>
      </c>
      <c r="CB86" s="472"/>
      <c r="CC86" s="472"/>
      <c r="CD86" s="472"/>
      <c r="CE86" s="472"/>
      <c r="CF86" s="472"/>
      <c r="CG86" s="472"/>
      <c r="CH86" s="476"/>
      <c r="CI86" s="476"/>
      <c r="CJ86" s="477"/>
      <c r="CK86" s="471" t="str">
        <f>IF(COUNTIF($P9:$P73,"*07:*")&gt;0,  COUNTIF($P9:$P73,"*07:*"), "")</f>
        <v/>
      </c>
      <c r="CL86" s="472"/>
      <c r="CM86" s="472"/>
      <c r="CN86" s="472"/>
      <c r="CO86" s="472"/>
      <c r="CP86" s="472"/>
      <c r="CQ86" s="472"/>
      <c r="CR86" s="472"/>
      <c r="CS86" s="472"/>
      <c r="CT86" s="472"/>
      <c r="CU86" s="472" t="str">
        <f>IF(COUNTIF($P9:$P73,"*08:*")&gt;0,  COUNTIF($P9:$P73,"*08:*"), "")</f>
        <v/>
      </c>
      <c r="CV86" s="472"/>
      <c r="CW86" s="472"/>
      <c r="CX86" s="472"/>
      <c r="CY86" s="472"/>
      <c r="CZ86" s="472"/>
      <c r="DA86" s="472"/>
      <c r="DB86" s="476"/>
      <c r="DC86" s="476"/>
      <c r="DD86" s="477"/>
      <c r="DE86" s="78"/>
      <c r="DF86" s="32"/>
      <c r="DG86" s="32"/>
      <c r="DH86" s="32"/>
      <c r="DI86" s="35"/>
      <c r="DJ86" s="35"/>
      <c r="DK86" s="32"/>
      <c r="DL86" s="32"/>
      <c r="DM86" s="32"/>
      <c r="DN86" s="32"/>
      <c r="DO86" s="32"/>
      <c r="DP86" s="35"/>
      <c r="DQ86" s="35"/>
      <c r="DR86" s="31"/>
    </row>
    <row r="87" spans="1:122" s="100" customFormat="1" ht="12.9" customHeight="1">
      <c r="A87" s="97" t="s">
        <v>34</v>
      </c>
      <c r="B87" s="250"/>
      <c r="C87" s="49"/>
      <c r="D87" s="257"/>
      <c r="E87" s="61"/>
      <c r="F87" s="62"/>
      <c r="G87" s="62"/>
      <c r="H87" s="66"/>
      <c r="I87" s="66"/>
      <c r="J87" s="66"/>
      <c r="K87" s="66"/>
      <c r="L87" s="66"/>
      <c r="M87" s="66"/>
      <c r="N87" s="66"/>
      <c r="O87" s="66"/>
      <c r="P87" s="66"/>
      <c r="Q87" s="66" t="str">
        <f>IF(SUM(AJ74+AT74+BD74+BN74+BX74+CH74+CR74+DB74)&gt;0, SUM(AJ74+AT74+BD74+BN74+BX74+CH74+CR74+DB74), "")</f>
        <v/>
      </c>
      <c r="R87" s="66"/>
      <c r="S87" s="66"/>
      <c r="T87" s="66"/>
      <c r="U87" s="66"/>
      <c r="V87" s="66"/>
      <c r="W87" s="66"/>
      <c r="X87" s="66"/>
      <c r="Y87" s="66"/>
      <c r="Z87" s="62"/>
      <c r="AA87" s="62"/>
      <c r="AB87" s="72"/>
      <c r="AC87" s="471" t="str">
        <f>IF(AJ74&gt;0,AJ74,"")</f>
        <v/>
      </c>
      <c r="AD87" s="472"/>
      <c r="AE87" s="472"/>
      <c r="AF87" s="472"/>
      <c r="AG87" s="472"/>
      <c r="AH87" s="472"/>
      <c r="AI87" s="472"/>
      <c r="AJ87" s="472"/>
      <c r="AK87" s="472"/>
      <c r="AL87" s="472"/>
      <c r="AM87" s="472" t="str">
        <f>IF(AT74&gt;0,AT74,"")</f>
        <v/>
      </c>
      <c r="AN87" s="472"/>
      <c r="AO87" s="472"/>
      <c r="AP87" s="472"/>
      <c r="AQ87" s="472"/>
      <c r="AR87" s="472"/>
      <c r="AS87" s="472"/>
      <c r="AT87" s="476"/>
      <c r="AU87" s="476"/>
      <c r="AV87" s="477"/>
      <c r="AW87" s="471" t="str">
        <f>IF(BD74&gt;0,BD74,"")</f>
        <v/>
      </c>
      <c r="AX87" s="472"/>
      <c r="AY87" s="472"/>
      <c r="AZ87" s="472"/>
      <c r="BA87" s="472"/>
      <c r="BB87" s="472"/>
      <c r="BC87" s="472"/>
      <c r="BD87" s="472"/>
      <c r="BE87" s="472"/>
      <c r="BF87" s="472"/>
      <c r="BG87" s="472" t="str">
        <f>IF(BN74&gt;0,BN74,"")</f>
        <v/>
      </c>
      <c r="BH87" s="472"/>
      <c r="BI87" s="472"/>
      <c r="BJ87" s="472"/>
      <c r="BK87" s="472"/>
      <c r="BL87" s="472"/>
      <c r="BM87" s="472"/>
      <c r="BN87" s="476"/>
      <c r="BO87" s="476"/>
      <c r="BP87" s="477"/>
      <c r="BQ87" s="471" t="str">
        <f>IF(BX74&gt;0,BX74,"")</f>
        <v/>
      </c>
      <c r="BR87" s="472"/>
      <c r="BS87" s="472"/>
      <c r="BT87" s="472"/>
      <c r="BU87" s="472"/>
      <c r="BV87" s="472"/>
      <c r="BW87" s="472"/>
      <c r="BX87" s="472"/>
      <c r="BY87" s="472"/>
      <c r="BZ87" s="472"/>
      <c r="CA87" s="472" t="str">
        <f>IF(CH74&gt;0,CH74,"")</f>
        <v/>
      </c>
      <c r="CB87" s="472"/>
      <c r="CC87" s="472"/>
      <c r="CD87" s="472"/>
      <c r="CE87" s="472"/>
      <c r="CF87" s="472"/>
      <c r="CG87" s="472"/>
      <c r="CH87" s="476"/>
      <c r="CI87" s="476"/>
      <c r="CJ87" s="477"/>
      <c r="CK87" s="471" t="str">
        <f>IF(CR74&gt;0,CR74,"")</f>
        <v/>
      </c>
      <c r="CL87" s="472"/>
      <c r="CM87" s="472"/>
      <c r="CN87" s="472"/>
      <c r="CO87" s="472"/>
      <c r="CP87" s="472"/>
      <c r="CQ87" s="472"/>
      <c r="CR87" s="472"/>
      <c r="CS87" s="472"/>
      <c r="CT87" s="472"/>
      <c r="CU87" s="472" t="str">
        <f>IF(DB74&gt;0,DB74,"")</f>
        <v/>
      </c>
      <c r="CV87" s="472"/>
      <c r="CW87" s="472"/>
      <c r="CX87" s="472"/>
      <c r="CY87" s="472"/>
      <c r="CZ87" s="472"/>
      <c r="DA87" s="472"/>
      <c r="DB87" s="476"/>
      <c r="DC87" s="476"/>
      <c r="DD87" s="477"/>
      <c r="DE87" s="98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99"/>
    </row>
    <row r="88" spans="1:122" s="30" customFormat="1" ht="12.9" customHeight="1">
      <c r="A88" s="388" t="s">
        <v>18</v>
      </c>
      <c r="B88" s="389"/>
      <c r="C88" s="390"/>
      <c r="D88" s="44"/>
      <c r="E88" s="65"/>
      <c r="F88" s="41"/>
      <c r="G88" s="41"/>
      <c r="H88" s="66">
        <f>H74</f>
        <v>28</v>
      </c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2"/>
      <c r="AA88" s="62"/>
      <c r="AB88" s="72"/>
      <c r="AC88" s="471">
        <f>IF(COUNTIF($J9:$J73,"*01:*")&gt;0,  COUNTIF($J9:$J73,"*01:*"), "")</f>
        <v>4</v>
      </c>
      <c r="AD88" s="472"/>
      <c r="AE88" s="472"/>
      <c r="AF88" s="472"/>
      <c r="AG88" s="472"/>
      <c r="AH88" s="472"/>
      <c r="AI88" s="472"/>
      <c r="AJ88" s="472"/>
      <c r="AK88" s="472"/>
      <c r="AL88" s="472"/>
      <c r="AM88" s="472">
        <f>IF(COUNTIF($J9:$J73,"*02:*")&gt;0,  COUNTIF($J9:$J73,"*02:*"), "")</f>
        <v>2</v>
      </c>
      <c r="AN88" s="472"/>
      <c r="AO88" s="472"/>
      <c r="AP88" s="472"/>
      <c r="AQ88" s="472"/>
      <c r="AR88" s="472"/>
      <c r="AS88" s="472"/>
      <c r="AT88" s="476"/>
      <c r="AU88" s="476"/>
      <c r="AV88" s="477"/>
      <c r="AW88" s="471">
        <f>IF(COUNTIF($J9:$J73,"*03:*")&gt;0,  COUNTIF($J9:$J73,"*03:*"), "")</f>
        <v>4</v>
      </c>
      <c r="AX88" s="472"/>
      <c r="AY88" s="472"/>
      <c r="AZ88" s="472"/>
      <c r="BA88" s="472"/>
      <c r="BB88" s="472"/>
      <c r="BC88" s="472"/>
      <c r="BD88" s="472"/>
      <c r="BE88" s="472"/>
      <c r="BF88" s="472"/>
      <c r="BG88" s="472">
        <f>IF(COUNTIF($J9:$J73,"*04:*")&gt;0,  COUNTIF($J9:$J73,"*04:*"), "")</f>
        <v>4</v>
      </c>
      <c r="BH88" s="472"/>
      <c r="BI88" s="472"/>
      <c r="BJ88" s="472"/>
      <c r="BK88" s="472"/>
      <c r="BL88" s="472"/>
      <c r="BM88" s="472"/>
      <c r="BN88" s="476"/>
      <c r="BO88" s="476"/>
      <c r="BP88" s="477"/>
      <c r="BQ88" s="471">
        <f>IF(COUNTIF($J9:$J73,"*05:*")&gt;0,  COUNTIF($J9:$J73,"*05:*"), "")</f>
        <v>4</v>
      </c>
      <c r="BR88" s="472"/>
      <c r="BS88" s="472"/>
      <c r="BT88" s="472"/>
      <c r="BU88" s="472"/>
      <c r="BV88" s="472"/>
      <c r="BW88" s="472"/>
      <c r="BX88" s="472"/>
      <c r="BY88" s="472"/>
      <c r="BZ88" s="472"/>
      <c r="CA88" s="472">
        <f>IF(COUNTIF($J9:$J73,"*06:*")&gt;0,  COUNTIF($J9:$J73,"*06:*"), "")</f>
        <v>3</v>
      </c>
      <c r="CB88" s="472"/>
      <c r="CC88" s="472"/>
      <c r="CD88" s="472"/>
      <c r="CE88" s="472"/>
      <c r="CF88" s="472"/>
      <c r="CG88" s="472"/>
      <c r="CH88" s="476"/>
      <c r="CI88" s="476"/>
      <c r="CJ88" s="477"/>
      <c r="CK88" s="471">
        <f>IF(COUNTIF($J9:$J73,"*07:*")&gt;0,  COUNTIF($J9:$J73,"*07:*"), "")</f>
        <v>3</v>
      </c>
      <c r="CL88" s="472"/>
      <c r="CM88" s="472"/>
      <c r="CN88" s="472"/>
      <c r="CO88" s="472"/>
      <c r="CP88" s="472"/>
      <c r="CQ88" s="472"/>
      <c r="CR88" s="472"/>
      <c r="CS88" s="472"/>
      <c r="CT88" s="472"/>
      <c r="CU88" s="472">
        <f>IF(COUNTIF($J9:$J73,"*08:*")&gt;0,  COUNTIF($J9:$J73,"*08:*"), "")</f>
        <v>4</v>
      </c>
      <c r="CV88" s="472"/>
      <c r="CW88" s="472"/>
      <c r="CX88" s="472"/>
      <c r="CY88" s="472"/>
      <c r="CZ88" s="472"/>
      <c r="DA88" s="472"/>
      <c r="DB88" s="476"/>
      <c r="DC88" s="476"/>
      <c r="DD88" s="477"/>
      <c r="DE88" s="79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1"/>
    </row>
    <row r="89" spans="1:122" s="30" customFormat="1" ht="12.9" customHeight="1" thickBot="1">
      <c r="A89" s="503" t="s">
        <v>17</v>
      </c>
      <c r="B89" s="504"/>
      <c r="C89" s="505"/>
      <c r="D89" s="259"/>
      <c r="E89" s="67">
        <f>E74</f>
        <v>25</v>
      </c>
      <c r="F89" s="113"/>
      <c r="G89" s="113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74"/>
      <c r="AA89" s="74"/>
      <c r="AB89" s="75"/>
      <c r="AC89" s="474">
        <f>IF(COUNTIF($G9:$G73,"*01:*")&gt;0,  COUNTIF($G9:$G73,"*01:*"), "")</f>
        <v>2</v>
      </c>
      <c r="AD89" s="475"/>
      <c r="AE89" s="475"/>
      <c r="AF89" s="475"/>
      <c r="AG89" s="475"/>
      <c r="AH89" s="475"/>
      <c r="AI89" s="475"/>
      <c r="AJ89" s="475"/>
      <c r="AK89" s="475"/>
      <c r="AL89" s="475"/>
      <c r="AM89" s="475">
        <f>IF(COUNTIF($G9:$G73,"*02:*")&gt;0,  COUNTIF($G9:$G73,"*02:*"), "")</f>
        <v>2</v>
      </c>
      <c r="AN89" s="475"/>
      <c r="AO89" s="475"/>
      <c r="AP89" s="475"/>
      <c r="AQ89" s="475"/>
      <c r="AR89" s="475"/>
      <c r="AS89" s="475"/>
      <c r="AT89" s="478"/>
      <c r="AU89" s="478"/>
      <c r="AV89" s="479"/>
      <c r="AW89" s="474">
        <f>IF(COUNTIF($G9:$G73,"*03:*")&gt;0,  COUNTIF($G9:$G73,"*03:*"), "")</f>
        <v>3</v>
      </c>
      <c r="AX89" s="475"/>
      <c r="AY89" s="475"/>
      <c r="AZ89" s="475"/>
      <c r="BA89" s="475"/>
      <c r="BB89" s="475"/>
      <c r="BC89" s="475"/>
      <c r="BD89" s="475"/>
      <c r="BE89" s="475"/>
      <c r="BF89" s="475"/>
      <c r="BG89" s="475">
        <f>IF(COUNTIF($G9:$G73,"*04:*")&gt;0,  COUNTIF($G9:$G73,"*04:*"), "")</f>
        <v>3</v>
      </c>
      <c r="BH89" s="475"/>
      <c r="BI89" s="475"/>
      <c r="BJ89" s="475"/>
      <c r="BK89" s="475"/>
      <c r="BL89" s="475"/>
      <c r="BM89" s="475"/>
      <c r="BN89" s="478"/>
      <c r="BO89" s="478"/>
      <c r="BP89" s="479"/>
      <c r="BQ89" s="474">
        <f>IF(COUNTIF($G9:$G73,"*05:*")&gt;0,  COUNTIF($G9:$G73,"*05:*"), "")</f>
        <v>4</v>
      </c>
      <c r="BR89" s="475"/>
      <c r="BS89" s="475"/>
      <c r="BT89" s="475"/>
      <c r="BU89" s="475"/>
      <c r="BV89" s="475"/>
      <c r="BW89" s="475"/>
      <c r="BX89" s="475"/>
      <c r="BY89" s="475"/>
      <c r="BZ89" s="475"/>
      <c r="CA89" s="475">
        <f>IF(COUNTIF($G9:$G73,"*06:*")&gt;0,  COUNTIF($G9:$G73,"*06:*"), "")</f>
        <v>4</v>
      </c>
      <c r="CB89" s="475"/>
      <c r="CC89" s="475"/>
      <c r="CD89" s="475"/>
      <c r="CE89" s="475"/>
      <c r="CF89" s="475"/>
      <c r="CG89" s="475"/>
      <c r="CH89" s="478"/>
      <c r="CI89" s="478"/>
      <c r="CJ89" s="479"/>
      <c r="CK89" s="474">
        <f>IF(COUNTIF($G9:$G73,"*07:*")&gt;0,  COUNTIF($G9:$G73,"*07:*"), "")</f>
        <v>4</v>
      </c>
      <c r="CL89" s="475"/>
      <c r="CM89" s="475"/>
      <c r="CN89" s="475"/>
      <c r="CO89" s="475"/>
      <c r="CP89" s="475"/>
      <c r="CQ89" s="475"/>
      <c r="CR89" s="475"/>
      <c r="CS89" s="475"/>
      <c r="CT89" s="475"/>
      <c r="CU89" s="475">
        <f>IF(COUNTIF($G9:$G73,"*08:*")&gt;0,  COUNTIF($G9:$G73,"*08:*"), "")</f>
        <v>3</v>
      </c>
      <c r="CV89" s="475"/>
      <c r="CW89" s="475"/>
      <c r="CX89" s="475"/>
      <c r="CY89" s="475"/>
      <c r="CZ89" s="475"/>
      <c r="DA89" s="475"/>
      <c r="DB89" s="478"/>
      <c r="DC89" s="478"/>
      <c r="DD89" s="479"/>
      <c r="DE89" s="80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1"/>
    </row>
    <row r="90" spans="1:122" s="30" customFormat="1" ht="12.9" customHeight="1" thickTop="1">
      <c r="A90" s="44" t="s">
        <v>129</v>
      </c>
      <c r="B90" s="44"/>
      <c r="C90" s="44"/>
      <c r="D90" s="44"/>
      <c r="E90" s="32"/>
      <c r="F90" s="32"/>
      <c r="G90" s="32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4"/>
      <c r="AA90" s="34"/>
      <c r="AB90" s="34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  <c r="CW90" s="242"/>
      <c r="CX90" s="242"/>
      <c r="CY90" s="242"/>
      <c r="CZ90" s="242"/>
      <c r="DA90" s="242"/>
      <c r="DB90" s="242"/>
      <c r="DC90" s="242"/>
      <c r="DD90" s="242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1"/>
    </row>
    <row r="91" spans="1:122" s="30" customFormat="1" ht="9.75" customHeight="1">
      <c r="A91" s="44" t="s">
        <v>130</v>
      </c>
      <c r="B91" s="44"/>
      <c r="C91" s="44"/>
      <c r="D91" s="44"/>
      <c r="E91" s="32"/>
      <c r="F91" s="32"/>
      <c r="G91" s="32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3"/>
      <c r="AN91" s="33"/>
      <c r="AO91" s="33"/>
      <c r="AP91" s="34"/>
      <c r="AQ91" s="34"/>
      <c r="AR91" s="34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1"/>
    </row>
    <row r="92" spans="1:122" s="30" customFormat="1" ht="9.75" customHeight="1">
      <c r="A92" s="44"/>
      <c r="B92" s="44"/>
      <c r="D92" s="260"/>
      <c r="E92" s="32"/>
      <c r="F92" s="32"/>
      <c r="G92" s="32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3"/>
      <c r="AN92" s="33"/>
      <c r="AO92" s="33"/>
      <c r="AP92" s="34"/>
      <c r="AQ92" s="34"/>
      <c r="AR92" s="34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1"/>
    </row>
    <row r="93" spans="1:122" s="269" customFormat="1" ht="16.5" customHeight="1">
      <c r="A93" s="264"/>
      <c r="B93" s="264"/>
      <c r="C93" s="121" t="s">
        <v>140</v>
      </c>
      <c r="D93" s="143"/>
      <c r="E93" s="517" t="s">
        <v>141</v>
      </c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235"/>
      <c r="S93" s="265"/>
      <c r="T93" s="266"/>
      <c r="U93" s="267"/>
      <c r="V93" s="267"/>
      <c r="W93" s="265"/>
      <c r="X93" s="502" t="s">
        <v>107</v>
      </c>
      <c r="Y93" s="502"/>
      <c r="Z93" s="502"/>
      <c r="AA93" s="502"/>
      <c r="AB93" s="502"/>
      <c r="AC93" s="502"/>
      <c r="AD93" s="502"/>
      <c r="AE93" s="502"/>
      <c r="AF93" s="153"/>
      <c r="AG93" s="153"/>
      <c r="AH93" s="153"/>
      <c r="AI93" s="153"/>
      <c r="AJ93" s="153"/>
      <c r="AK93" s="153"/>
      <c r="AL93" s="153"/>
      <c r="AM93" s="153"/>
      <c r="AN93" s="268"/>
      <c r="AO93" s="268"/>
      <c r="AP93" s="268"/>
      <c r="AQ93" s="268"/>
      <c r="AR93" s="268"/>
      <c r="AS93" s="517" t="s">
        <v>141</v>
      </c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7"/>
      <c r="BE93" s="517"/>
      <c r="BV93" s="125" t="s">
        <v>138</v>
      </c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270"/>
      <c r="CT93" s="270"/>
      <c r="CU93" s="270"/>
      <c r="CV93" s="270"/>
      <c r="CW93" s="270"/>
      <c r="CX93" s="270"/>
      <c r="CY93" s="270"/>
      <c r="CZ93" s="263" t="s">
        <v>139</v>
      </c>
      <c r="DA93" s="239"/>
      <c r="DB93" s="239"/>
      <c r="DC93" s="239"/>
      <c r="DD93" s="239"/>
      <c r="DE93" s="240"/>
    </row>
    <row r="94" spans="1:122" ht="6" customHeight="1">
      <c r="C94" s="143"/>
      <c r="D94" s="143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234"/>
      <c r="T94" s="122"/>
      <c r="AS94" s="123"/>
      <c r="AT94" s="123"/>
      <c r="AU94" s="123"/>
      <c r="AV94" s="124"/>
      <c r="AW94" s="12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45"/>
      <c r="CT94" s="45"/>
      <c r="CU94" s="45"/>
      <c r="CV94" s="45"/>
      <c r="CW94" s="45"/>
      <c r="CX94" s="45"/>
      <c r="CY94" s="45"/>
      <c r="CZ94" s="139"/>
      <c r="DA94" s="139"/>
      <c r="DB94" s="139"/>
      <c r="DC94" s="139"/>
      <c r="DD94" s="139"/>
      <c r="DE94" s="139"/>
    </row>
    <row r="95" spans="1:122" s="30" customFormat="1" ht="12">
      <c r="A95" s="32"/>
      <c r="B95" s="32"/>
      <c r="C95" s="32"/>
      <c r="D95" s="261"/>
      <c r="E95" s="32"/>
      <c r="F95" s="32"/>
      <c r="G95" s="32"/>
      <c r="H95" s="33"/>
      <c r="I95" s="33"/>
      <c r="J95" s="33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2"/>
      <c r="AN95" s="32"/>
      <c r="AO95" s="32"/>
      <c r="AP95" s="32"/>
      <c r="AQ95" s="32"/>
      <c r="AR95" s="32"/>
      <c r="AS95" s="32"/>
      <c r="AT95" s="32"/>
      <c r="AU95" s="32"/>
      <c r="AV95" s="35"/>
      <c r="AW95" s="35"/>
      <c r="AX95" s="35"/>
      <c r="AY95" s="32"/>
      <c r="AZ95" s="32"/>
      <c r="BA95" s="32"/>
      <c r="BB95" s="32"/>
      <c r="BC95" s="32"/>
      <c r="BD95" s="32"/>
      <c r="BE95" s="32"/>
      <c r="BF95" s="35"/>
      <c r="BG95" s="35"/>
      <c r="BH95" s="35"/>
      <c r="BI95" s="32"/>
      <c r="BJ95" s="32"/>
      <c r="BK95" s="32"/>
      <c r="BL95" s="32"/>
      <c r="BM95" s="32"/>
      <c r="BN95" s="32"/>
      <c r="BO95" s="32"/>
      <c r="BP95" s="35"/>
      <c r="BQ95" s="35"/>
      <c r="BR95" s="35"/>
      <c r="BS95" s="32"/>
      <c r="BT95" s="32"/>
      <c r="BU95" s="32"/>
      <c r="BV95" s="142" t="s">
        <v>104</v>
      </c>
      <c r="BW95" s="32"/>
      <c r="BX95" s="32"/>
      <c r="BY95" s="32"/>
      <c r="BZ95" s="35"/>
      <c r="CA95" s="35"/>
      <c r="CB95" s="35"/>
      <c r="CC95" s="32"/>
      <c r="CD95" s="141"/>
      <c r="CE95" s="32"/>
      <c r="CF95" s="32"/>
      <c r="CG95" s="32"/>
      <c r="CH95" s="32"/>
      <c r="CI95" s="32"/>
      <c r="CJ95" s="40"/>
      <c r="CK95" s="35"/>
      <c r="CL95" s="35"/>
      <c r="CM95" s="32"/>
      <c r="CN95" s="32"/>
      <c r="CO95" s="32"/>
      <c r="CP95" s="32"/>
      <c r="CQ95" s="32"/>
      <c r="CR95" s="32"/>
      <c r="CS95" s="32"/>
      <c r="CT95" s="35"/>
      <c r="CU95" s="35"/>
      <c r="CV95" s="35"/>
      <c r="CW95" s="32"/>
      <c r="CX95" s="32"/>
      <c r="CY95" s="32"/>
      <c r="CZ95" s="32"/>
      <c r="DA95" s="32"/>
      <c r="DB95" s="32"/>
      <c r="DC95" s="32"/>
      <c r="DD95" s="35"/>
      <c r="DE95" s="35"/>
      <c r="DF95" s="32"/>
      <c r="DG95" s="32"/>
      <c r="DH95" s="32"/>
      <c r="DI95" s="32"/>
      <c r="DJ95" s="32"/>
      <c r="DK95" s="35"/>
      <c r="DL95" s="34"/>
      <c r="DM95" s="34"/>
      <c r="DN95" s="36"/>
      <c r="DO95" s="34"/>
      <c r="DP95" s="34"/>
      <c r="DQ95" s="35"/>
      <c r="DR95" s="31"/>
    </row>
    <row r="97" spans="1:109">
      <c r="A97" s="3"/>
      <c r="B97" s="3"/>
      <c r="C97" s="3"/>
      <c r="D97" s="26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U97" s="7"/>
      <c r="V97" s="7"/>
      <c r="W97" s="4"/>
      <c r="X97" s="4"/>
      <c r="Y97" s="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4"/>
      <c r="BM97" s="4"/>
      <c r="BN97" s="4"/>
      <c r="BO97" s="4"/>
      <c r="BP97" s="4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4"/>
      <c r="CY97" s="4"/>
      <c r="CZ97" s="5"/>
      <c r="DA97" s="4"/>
      <c r="DB97" s="4"/>
      <c r="DC97" s="4"/>
      <c r="DD97" s="4"/>
      <c r="DE97" s="3"/>
    </row>
    <row r="98" spans="1:109">
      <c r="A98" s="3"/>
      <c r="B98" s="3"/>
      <c r="C98" s="3"/>
      <c r="D98" s="26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7"/>
      <c r="V98" s="7"/>
      <c r="W98" s="4"/>
      <c r="X98" s="4"/>
      <c r="Y98" s="4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4"/>
      <c r="BK98" s="4"/>
      <c r="BL98" s="5"/>
      <c r="BM98" s="4"/>
      <c r="BN98" s="4"/>
      <c r="BO98" s="4"/>
      <c r="BP98" s="4"/>
      <c r="BQ98" s="3"/>
      <c r="BR98" s="3"/>
      <c r="BS98" s="3"/>
      <c r="BT98" s="3"/>
      <c r="BU98" s="3"/>
      <c r="BV98" s="3"/>
      <c r="BW98" s="3"/>
      <c r="BX98" s="3"/>
      <c r="BY98" s="3"/>
      <c r="BZ98" s="3"/>
      <c r="CC98" s="3"/>
      <c r="CD98" s="3"/>
      <c r="CE98" s="3"/>
      <c r="CG98" s="3"/>
      <c r="CH98" s="3"/>
      <c r="CI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4"/>
      <c r="CY98" s="4"/>
      <c r="CZ98" s="5"/>
      <c r="DA98" s="4"/>
      <c r="DB98" s="4"/>
      <c r="DC98" s="4"/>
      <c r="DD98" s="4"/>
      <c r="DE98" s="3"/>
    </row>
    <row r="99" spans="1:109">
      <c r="A99" s="3"/>
      <c r="B99" s="3"/>
      <c r="C99" s="3"/>
      <c r="D99" s="26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7"/>
      <c r="V99" s="7"/>
      <c r="W99" s="4"/>
      <c r="X99" s="4"/>
      <c r="Y99" s="4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4"/>
      <c r="BK99" s="4"/>
      <c r="BL99" s="5"/>
      <c r="BM99" s="4"/>
      <c r="BN99" s="4"/>
      <c r="BO99" s="4"/>
      <c r="BP99" s="4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4"/>
      <c r="CY99" s="4"/>
      <c r="CZ99" s="5"/>
      <c r="DA99" s="4"/>
      <c r="DB99" s="4"/>
      <c r="DC99" s="4"/>
      <c r="DD99" s="4"/>
      <c r="DE99" s="3"/>
    </row>
    <row r="100" spans="1:109">
      <c r="A100" s="3"/>
      <c r="B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7"/>
      <c r="V100" s="4"/>
      <c r="W100" s="4"/>
      <c r="X100" s="4"/>
      <c r="Y100" s="4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4"/>
      <c r="BK100" s="4"/>
      <c r="BL100" s="5"/>
      <c r="BM100" s="4"/>
      <c r="BN100" s="4"/>
      <c r="BO100" s="4"/>
      <c r="BP100" s="4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4"/>
      <c r="CY100" s="4"/>
      <c r="CZ100" s="5"/>
      <c r="DA100" s="4"/>
      <c r="DB100" s="4"/>
      <c r="DC100" s="4"/>
      <c r="DD100" s="4"/>
      <c r="DE100" s="3"/>
    </row>
    <row r="101" spans="1:109">
      <c r="A101" s="3"/>
      <c r="B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7"/>
      <c r="V101" s="4"/>
      <c r="W101" s="4"/>
      <c r="X101" s="4"/>
      <c r="Y101" s="4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4"/>
      <c r="BK101" s="4"/>
      <c r="BL101" s="5"/>
      <c r="BM101" s="4"/>
      <c r="BN101" s="4"/>
      <c r="BO101" s="4"/>
      <c r="BP101" s="4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4"/>
      <c r="CY101" s="4"/>
      <c r="CZ101" s="5"/>
      <c r="DA101" s="4"/>
      <c r="DB101" s="4"/>
      <c r="DC101" s="4"/>
      <c r="DD101" s="4"/>
      <c r="DE101" s="3"/>
    </row>
    <row r="102" spans="1:109">
      <c r="A102" s="3"/>
      <c r="B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7"/>
      <c r="V102" s="4"/>
      <c r="W102" s="4"/>
      <c r="X102" s="4"/>
      <c r="Y102" s="4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4"/>
      <c r="BK102" s="4"/>
      <c r="BL102" s="5"/>
      <c r="BM102" s="4"/>
      <c r="BN102" s="4"/>
      <c r="BO102" s="4"/>
      <c r="BP102" s="4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4"/>
      <c r="CY102" s="4"/>
      <c r="CZ102" s="5"/>
      <c r="DA102" s="4"/>
      <c r="DB102" s="4"/>
      <c r="DC102" s="4"/>
      <c r="DD102" s="4"/>
      <c r="DE102" s="3"/>
    </row>
    <row r="103" spans="1:109">
      <c r="A103" s="3"/>
      <c r="B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7"/>
      <c r="V103" s="4"/>
      <c r="W103" s="4"/>
      <c r="X103" s="4"/>
      <c r="Y103" s="4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4"/>
      <c r="BK103" s="4"/>
      <c r="BL103" s="5"/>
      <c r="BM103" s="4"/>
      <c r="BN103" s="4"/>
      <c r="BO103" s="4"/>
      <c r="BP103" s="4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4"/>
      <c r="CY103" s="4"/>
      <c r="CZ103" s="5"/>
      <c r="DA103" s="4"/>
      <c r="DB103" s="4"/>
      <c r="DC103" s="4"/>
      <c r="DD103" s="4"/>
      <c r="DE103" s="3"/>
    </row>
    <row r="104" spans="1:109">
      <c r="A104" s="3"/>
      <c r="B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7"/>
      <c r="V104" s="4"/>
      <c r="W104" s="4"/>
      <c r="X104" s="4"/>
      <c r="Y104" s="4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4"/>
      <c r="BK104" s="4"/>
      <c r="BL104" s="5"/>
      <c r="BM104" s="4"/>
      <c r="BN104" s="4"/>
      <c r="BO104" s="4"/>
      <c r="BP104" s="4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4"/>
      <c r="CY104" s="4"/>
      <c r="CZ104" s="5"/>
      <c r="DA104" s="4"/>
      <c r="DB104" s="4"/>
      <c r="DC104" s="4"/>
      <c r="DD104" s="4"/>
      <c r="DE104" s="3"/>
    </row>
    <row r="105" spans="1:109">
      <c r="A105" s="3"/>
      <c r="B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7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4"/>
      <c r="BK105" s="4"/>
      <c r="BL105" s="5"/>
      <c r="BM105" s="4"/>
      <c r="BN105" s="4"/>
      <c r="BO105" s="4"/>
      <c r="BP105" s="4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4"/>
      <c r="CY105" s="4"/>
      <c r="CZ105" s="5"/>
      <c r="DA105" s="4"/>
      <c r="DB105" s="4"/>
      <c r="DC105" s="4"/>
      <c r="DD105" s="4"/>
      <c r="DE105" s="3"/>
    </row>
    <row r="106" spans="1:109">
      <c r="A106" s="3"/>
      <c r="B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7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4"/>
      <c r="BK106" s="4"/>
      <c r="BL106" s="5"/>
      <c r="BM106" s="4"/>
      <c r="BN106" s="4"/>
      <c r="BO106" s="4"/>
      <c r="BP106" s="4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4"/>
      <c r="CY106" s="4"/>
      <c r="CZ106" s="5"/>
      <c r="DA106" s="4"/>
      <c r="DB106" s="4"/>
      <c r="DC106" s="4"/>
      <c r="DD106" s="4"/>
      <c r="DE106" s="3"/>
    </row>
    <row r="107" spans="1:109">
      <c r="A107" s="3"/>
      <c r="B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7"/>
      <c r="V107" s="4"/>
      <c r="W107" s="4"/>
      <c r="X107" s="4"/>
      <c r="Y107" s="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4"/>
      <c r="BK107" s="4"/>
      <c r="BL107" s="5"/>
      <c r="BM107" s="4"/>
      <c r="BN107" s="4"/>
      <c r="BO107" s="4"/>
      <c r="BP107" s="4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4"/>
      <c r="CY107" s="4"/>
      <c r="CZ107" s="5"/>
      <c r="DA107" s="4"/>
      <c r="DB107" s="4"/>
      <c r="DC107" s="4"/>
      <c r="DD107" s="4"/>
      <c r="DE107" s="3"/>
    </row>
    <row r="108" spans="1:109">
      <c r="A108" s="3"/>
      <c r="B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7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4"/>
      <c r="BK108" s="4"/>
      <c r="BL108" s="5"/>
      <c r="BM108" s="4"/>
      <c r="BN108" s="4"/>
      <c r="BO108" s="4"/>
      <c r="BP108" s="4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4"/>
      <c r="CY108" s="4"/>
      <c r="CZ108" s="5"/>
      <c r="DA108" s="4"/>
      <c r="DB108" s="4"/>
      <c r="DC108" s="4"/>
      <c r="DD108" s="4"/>
      <c r="DE108" s="3"/>
    </row>
    <row r="109" spans="1:109">
      <c r="A109" s="3"/>
      <c r="B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7"/>
      <c r="V109" s="4"/>
      <c r="W109" s="4"/>
      <c r="X109" s="4"/>
      <c r="Y109" s="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4"/>
      <c r="BK109" s="4"/>
      <c r="BL109" s="5"/>
      <c r="BM109" s="4"/>
      <c r="BN109" s="4"/>
      <c r="BO109" s="4"/>
      <c r="BP109" s="4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4"/>
      <c r="CY109" s="4"/>
      <c r="CZ109" s="5"/>
      <c r="DA109" s="4"/>
      <c r="DB109" s="4"/>
      <c r="DC109" s="4"/>
      <c r="DD109" s="4"/>
      <c r="DE109" s="3"/>
    </row>
    <row r="110" spans="1:109">
      <c r="A110" s="3"/>
      <c r="B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7"/>
      <c r="V110" s="4"/>
      <c r="W110" s="4"/>
      <c r="X110" s="4"/>
      <c r="Y110" s="4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4"/>
      <c r="BK110" s="4"/>
      <c r="BL110" s="5"/>
      <c r="BM110" s="4"/>
      <c r="BN110" s="4"/>
      <c r="BO110" s="4"/>
      <c r="BP110" s="4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4"/>
      <c r="CY110" s="4"/>
      <c r="CZ110" s="5"/>
      <c r="DA110" s="4"/>
      <c r="DB110" s="4"/>
      <c r="DC110" s="4"/>
      <c r="DD110" s="4"/>
      <c r="DE110" s="3"/>
    </row>
    <row r="111" spans="1:109">
      <c r="A111" s="3"/>
      <c r="B111" s="3"/>
      <c r="C111" s="3"/>
      <c r="D111" s="26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7"/>
      <c r="V111" s="7"/>
      <c r="W111" s="4"/>
      <c r="X111" s="4"/>
      <c r="Y111" s="4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4"/>
      <c r="BK111" s="4"/>
      <c r="BL111" s="5"/>
      <c r="BM111" s="4"/>
      <c r="BN111" s="4"/>
      <c r="BO111" s="4"/>
      <c r="BP111" s="4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4"/>
      <c r="CY111" s="4"/>
      <c r="CZ111" s="5"/>
      <c r="DA111" s="4"/>
      <c r="DB111" s="4"/>
      <c r="DC111" s="4"/>
      <c r="DD111" s="4"/>
      <c r="DE111" s="3"/>
    </row>
    <row r="112" spans="1:109">
      <c r="A112" s="3"/>
      <c r="B112" s="3"/>
      <c r="C112" s="3"/>
      <c r="D112" s="26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7"/>
      <c r="V112" s="7"/>
      <c r="W112" s="4"/>
      <c r="X112" s="4"/>
      <c r="Y112" s="4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4"/>
      <c r="BK112" s="4"/>
      <c r="BL112" s="5"/>
      <c r="BM112" s="4"/>
      <c r="BN112" s="4"/>
      <c r="BO112" s="4"/>
      <c r="BP112" s="4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4"/>
      <c r="CY112" s="4"/>
      <c r="CZ112" s="5"/>
      <c r="DA112" s="4"/>
      <c r="DB112" s="4"/>
      <c r="DC112" s="4"/>
      <c r="DD112" s="4"/>
      <c r="DE112" s="3"/>
    </row>
    <row r="113" spans="1:109">
      <c r="A113" s="3"/>
      <c r="B113" s="3"/>
      <c r="C113" s="3"/>
      <c r="D113" s="26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7"/>
      <c r="V113" s="7"/>
      <c r="W113" s="4"/>
      <c r="X113" s="4"/>
      <c r="Y113" s="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4"/>
      <c r="BK113" s="4"/>
      <c r="BL113" s="5"/>
      <c r="BM113" s="4"/>
      <c r="BN113" s="4"/>
      <c r="BO113" s="4"/>
      <c r="BP113" s="4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4"/>
      <c r="CY113" s="4"/>
      <c r="CZ113" s="5"/>
      <c r="DA113" s="4"/>
      <c r="DB113" s="4"/>
      <c r="DC113" s="4"/>
      <c r="DD113" s="4"/>
      <c r="DE113" s="3"/>
    </row>
    <row r="114" spans="1:109">
      <c r="A114" s="3"/>
      <c r="B114" s="3"/>
      <c r="C114" s="3"/>
      <c r="D114" s="26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7"/>
      <c r="V114" s="7"/>
      <c r="W114" s="4"/>
      <c r="X114" s="4"/>
      <c r="Y114" s="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4"/>
      <c r="BK114" s="4"/>
      <c r="BL114" s="5"/>
      <c r="BM114" s="4"/>
      <c r="BN114" s="4"/>
      <c r="BO114" s="4"/>
      <c r="BP114" s="4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4"/>
      <c r="CY114" s="4"/>
      <c r="CZ114" s="5"/>
      <c r="DA114" s="4"/>
      <c r="DB114" s="4"/>
      <c r="DC114" s="4"/>
      <c r="DD114" s="4"/>
      <c r="DE114" s="3"/>
    </row>
    <row r="115" spans="1:109">
      <c r="A115" s="3"/>
      <c r="B115" s="3"/>
      <c r="C115" s="3"/>
      <c r="D115" s="26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7"/>
      <c r="V115" s="7"/>
      <c r="W115" s="4"/>
      <c r="X115" s="4"/>
      <c r="Y115" s="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4"/>
      <c r="BK115" s="4"/>
      <c r="BL115" s="5"/>
      <c r="BM115" s="4"/>
      <c r="BN115" s="4"/>
      <c r="BO115" s="4"/>
      <c r="BP115" s="4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4"/>
      <c r="CY115" s="4"/>
      <c r="CZ115" s="5"/>
      <c r="DA115" s="4"/>
      <c r="DB115" s="4"/>
      <c r="DC115" s="4"/>
      <c r="DD115" s="4"/>
      <c r="DE115" s="3"/>
    </row>
    <row r="116" spans="1:109">
      <c r="A116" s="3"/>
      <c r="B116" s="3"/>
      <c r="C116" s="3"/>
      <c r="D116" s="26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7"/>
      <c r="V116" s="7"/>
      <c r="W116" s="4"/>
      <c r="X116" s="4"/>
      <c r="Y116" s="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4"/>
      <c r="BK116" s="4"/>
      <c r="BL116" s="5"/>
      <c r="BM116" s="4"/>
      <c r="BN116" s="4"/>
      <c r="BO116" s="4"/>
      <c r="BP116" s="4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4"/>
      <c r="CY116" s="4"/>
      <c r="CZ116" s="5"/>
      <c r="DA116" s="4"/>
      <c r="DB116" s="4"/>
      <c r="DC116" s="4"/>
      <c r="DD116" s="4"/>
      <c r="DE116" s="3"/>
    </row>
    <row r="117" spans="1:109">
      <c r="A117" s="3"/>
      <c r="B117" s="3"/>
      <c r="C117" s="3"/>
      <c r="D117" s="26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7"/>
      <c r="V117" s="7"/>
      <c r="W117" s="4"/>
      <c r="X117" s="4"/>
      <c r="Y117" s="4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4"/>
      <c r="BK117" s="4"/>
      <c r="BL117" s="5"/>
      <c r="BM117" s="4"/>
      <c r="BN117" s="4"/>
      <c r="BO117" s="4"/>
      <c r="BP117" s="4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4"/>
      <c r="CY117" s="4"/>
      <c r="CZ117" s="5"/>
      <c r="DA117" s="4"/>
      <c r="DB117" s="4"/>
      <c r="DC117" s="4"/>
      <c r="DD117" s="4"/>
      <c r="DE117" s="3"/>
    </row>
  </sheetData>
  <mergeCells count="173">
    <mergeCell ref="E93:Q93"/>
    <mergeCell ref="AS93:BE93"/>
    <mergeCell ref="A10:DO10"/>
    <mergeCell ref="A9:DO9"/>
    <mergeCell ref="A69:DO69"/>
    <mergeCell ref="A57:DO57"/>
    <mergeCell ref="A50:DO50"/>
    <mergeCell ref="A44:DO44"/>
    <mergeCell ref="A43:DO43"/>
    <mergeCell ref="A42:DO42"/>
    <mergeCell ref="A29:DO29"/>
    <mergeCell ref="A18:DO18"/>
    <mergeCell ref="A11:DO11"/>
    <mergeCell ref="BG83:BP83"/>
    <mergeCell ref="CA84:CJ84"/>
    <mergeCell ref="BG87:BP87"/>
    <mergeCell ref="BG86:BP86"/>
    <mergeCell ref="CU83:DD83"/>
    <mergeCell ref="CU89:DD89"/>
    <mergeCell ref="CU87:DD87"/>
    <mergeCell ref="CU85:DD85"/>
    <mergeCell ref="BQ89:BZ89"/>
    <mergeCell ref="CA87:CJ87"/>
    <mergeCell ref="CA88:CJ88"/>
    <mergeCell ref="BQ87:BZ87"/>
    <mergeCell ref="BQ86:BZ86"/>
    <mergeCell ref="CK86:CT86"/>
    <mergeCell ref="CA85:CJ85"/>
    <mergeCell ref="CA89:CJ89"/>
    <mergeCell ref="CU86:DD86"/>
    <mergeCell ref="CK85:CT85"/>
    <mergeCell ref="BQ88:BZ88"/>
    <mergeCell ref="X93:AE93"/>
    <mergeCell ref="A79:C79"/>
    <mergeCell ref="AC82:AL82"/>
    <mergeCell ref="A89:C89"/>
    <mergeCell ref="AC87:AL87"/>
    <mergeCell ref="CK84:CT84"/>
    <mergeCell ref="CK83:CT83"/>
    <mergeCell ref="AC83:AL83"/>
    <mergeCell ref="AM82:AV82"/>
    <mergeCell ref="BG82:BP82"/>
    <mergeCell ref="CA82:CJ82"/>
    <mergeCell ref="BQ82:BZ82"/>
    <mergeCell ref="AW83:BF83"/>
    <mergeCell ref="AW82:BF82"/>
    <mergeCell ref="CA83:CJ83"/>
    <mergeCell ref="BQ83:BZ83"/>
    <mergeCell ref="CK87:CT87"/>
    <mergeCell ref="BG85:BP85"/>
    <mergeCell ref="BQ85:BZ85"/>
    <mergeCell ref="CA86:CJ86"/>
    <mergeCell ref="CK89:CT89"/>
    <mergeCell ref="CK80:DD80"/>
    <mergeCell ref="CU88:DD88"/>
    <mergeCell ref="CK88:CT88"/>
    <mergeCell ref="AC78:AL78"/>
    <mergeCell ref="AW78:BF78"/>
    <mergeCell ref="BG78:BP78"/>
    <mergeCell ref="CK81:CT81"/>
    <mergeCell ref="AM78:AV78"/>
    <mergeCell ref="CA78:CJ78"/>
    <mergeCell ref="AC80:AV80"/>
    <mergeCell ref="AW80:BP80"/>
    <mergeCell ref="BQ80:CJ80"/>
    <mergeCell ref="AC79:AV79"/>
    <mergeCell ref="CK79:DD79"/>
    <mergeCell ref="BQ81:BZ81"/>
    <mergeCell ref="CK77:DD77"/>
    <mergeCell ref="AM83:AV83"/>
    <mergeCell ref="BQ77:CJ77"/>
    <mergeCell ref="AC84:AL84"/>
    <mergeCell ref="AM84:AV84"/>
    <mergeCell ref="AW84:BF84"/>
    <mergeCell ref="BG84:BP84"/>
    <mergeCell ref="BQ84:BZ84"/>
    <mergeCell ref="AW79:BP79"/>
    <mergeCell ref="BQ79:CJ79"/>
    <mergeCell ref="AW81:BF81"/>
    <mergeCell ref="BG81:BP81"/>
    <mergeCell ref="CA81:CJ81"/>
    <mergeCell ref="BQ78:BZ78"/>
    <mergeCell ref="AC77:AV77"/>
    <mergeCell ref="CK78:CT78"/>
    <mergeCell ref="AW77:BP77"/>
    <mergeCell ref="AC81:AL81"/>
    <mergeCell ref="AM81:AV81"/>
    <mergeCell ref="CU81:DD81"/>
    <mergeCell ref="CU78:DD78"/>
    <mergeCell ref="CU84:DD84"/>
    <mergeCell ref="CU82:DD82"/>
    <mergeCell ref="CK82:CT82"/>
    <mergeCell ref="AC86:AL86"/>
    <mergeCell ref="AW85:BF85"/>
    <mergeCell ref="AW89:BF89"/>
    <mergeCell ref="BG88:BP88"/>
    <mergeCell ref="AC88:AL88"/>
    <mergeCell ref="AM87:AV87"/>
    <mergeCell ref="AC89:AL89"/>
    <mergeCell ref="AM86:AV86"/>
    <mergeCell ref="AW87:BF87"/>
    <mergeCell ref="AC85:AL85"/>
    <mergeCell ref="AW86:BF86"/>
    <mergeCell ref="BG89:BP89"/>
    <mergeCell ref="AM85:AV85"/>
    <mergeCell ref="AM88:AV88"/>
    <mergeCell ref="AM89:AV89"/>
    <mergeCell ref="AW88:BF88"/>
    <mergeCell ref="AM6:AS6"/>
    <mergeCell ref="BG4:BP4"/>
    <mergeCell ref="BQ6:BW6"/>
    <mergeCell ref="AW4:BF4"/>
    <mergeCell ref="DD5:DD7"/>
    <mergeCell ref="CU4:DD4"/>
    <mergeCell ref="CA6:CG6"/>
    <mergeCell ref="BQ4:BZ4"/>
    <mergeCell ref="BF5:BF7"/>
    <mergeCell ref="CU6:DA6"/>
    <mergeCell ref="CK4:CT4"/>
    <mergeCell ref="CT5:CT7"/>
    <mergeCell ref="CU5:DA5"/>
    <mergeCell ref="CK6:CQ6"/>
    <mergeCell ref="BZ5:BZ7"/>
    <mergeCell ref="BP5:BP7"/>
    <mergeCell ref="BG5:BM5"/>
    <mergeCell ref="A1:DE1"/>
    <mergeCell ref="H3:H7"/>
    <mergeCell ref="K3:K7"/>
    <mergeCell ref="N3:N7"/>
    <mergeCell ref="BQ5:BW5"/>
    <mergeCell ref="O3:O7"/>
    <mergeCell ref="S3:S7"/>
    <mergeCell ref="F3:F7"/>
    <mergeCell ref="I3:I7"/>
    <mergeCell ref="CJ5:CJ7"/>
    <mergeCell ref="X4:X7"/>
    <mergeCell ref="Y4:Y7"/>
    <mergeCell ref="AW6:BC6"/>
    <mergeCell ref="Q3:Q7"/>
    <mergeCell ref="AC5:AI5"/>
    <mergeCell ref="CA5:CG5"/>
    <mergeCell ref="V2:AA2"/>
    <mergeCell ref="CA4:CJ4"/>
    <mergeCell ref="BG6:BM6"/>
    <mergeCell ref="AW3:BP3"/>
    <mergeCell ref="W4:W7"/>
    <mergeCell ref="BQ3:CJ3"/>
    <mergeCell ref="AC3:AV3"/>
    <mergeCell ref="AC2:DD2"/>
    <mergeCell ref="A88:C88"/>
    <mergeCell ref="A76:DE76"/>
    <mergeCell ref="V3:V7"/>
    <mergeCell ref="AC4:AL4"/>
    <mergeCell ref="AM5:AS5"/>
    <mergeCell ref="DE2:DE7"/>
    <mergeCell ref="AV5:AV7"/>
    <mergeCell ref="AM4:AV4"/>
    <mergeCell ref="AC6:AI6"/>
    <mergeCell ref="AB2:AB7"/>
    <mergeCell ref="AW5:BC5"/>
    <mergeCell ref="AL5:AL7"/>
    <mergeCell ref="E3:E7"/>
    <mergeCell ref="AA3:AA7"/>
    <mergeCell ref="Z3:Z7"/>
    <mergeCell ref="L3:L7"/>
    <mergeCell ref="A2:A7"/>
    <mergeCell ref="T2:T7"/>
    <mergeCell ref="U2:U7"/>
    <mergeCell ref="C2:C7"/>
    <mergeCell ref="W3:Y3"/>
    <mergeCell ref="E2:Q2"/>
    <mergeCell ref="CK3:DD3"/>
    <mergeCell ref="CK5:CQ5"/>
  </mergeCells>
  <phoneticPr fontId="1" type="noConversion"/>
  <pageMargins left="0.39370078740157483" right="0.19685039370078741" top="0" bottom="0.19685039370078741" header="0.11811023622047245" footer="0.11811023622047245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Титул_Навч_план</vt:lpstr>
      <vt:lpstr>Форма_Навч_плана</vt:lpstr>
      <vt:lpstr>Dekan</vt:lpstr>
      <vt:lpstr>DenZao</vt:lpstr>
      <vt:lpstr>FakT</vt:lpstr>
      <vt:lpstr>Galuz</vt:lpstr>
      <vt:lpstr>KafA</vt:lpstr>
      <vt:lpstr>KafGarant</vt:lpstr>
      <vt:lpstr>KafPers</vt:lpstr>
      <vt:lpstr>Line</vt:lpstr>
      <vt:lpstr>OKR</vt:lpstr>
      <vt:lpstr>Osnova</vt:lpstr>
      <vt:lpstr>OsvProg</vt:lpstr>
      <vt:lpstr>Period</vt:lpstr>
      <vt:lpstr>Potok</vt:lpstr>
      <vt:lpstr>Prk</vt:lpstr>
      <vt:lpstr>Qv</vt:lpstr>
      <vt:lpstr>Semestr1</vt:lpstr>
      <vt:lpstr>Semestr2</vt:lpstr>
      <vt:lpstr>Semestr3</vt:lpstr>
      <vt:lpstr>Semestr4</vt:lpstr>
      <vt:lpstr>Semestr5</vt:lpstr>
      <vt:lpstr>Semestr6</vt:lpstr>
      <vt:lpstr>Semestr7</vt:lpstr>
      <vt:lpstr>Semestr8</vt:lpstr>
      <vt:lpstr>Spc</vt:lpstr>
      <vt:lpstr>Spz</vt:lpstr>
      <vt:lpstr>Uch</vt:lpstr>
    </vt:vector>
  </TitlesOfParts>
  <Company>ХНАДУ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Binkovska Anzhela Borysivna</dc:creator>
  <cp:lastModifiedBy>Angel</cp:lastModifiedBy>
  <cp:lastPrinted>2021-06-16T10:54:21Z</cp:lastPrinted>
  <dcterms:created xsi:type="dcterms:W3CDTF">2005-12-05T10:48:54Z</dcterms:created>
  <dcterms:modified xsi:type="dcterms:W3CDTF">2024-06-30T12:25:08Z</dcterms:modified>
</cp:coreProperties>
</file>